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3.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0.xml" ContentType="application/vnd.openxmlformats-officedocument.drawing+xml"/>
  <Override PartName="/xl/worksheets/sheet15.xml" ContentType="application/vnd.openxmlformats-officedocument.spreadsheetml.worksheet+xml"/>
  <Override PartName="/xl/chartsheets/sheet7.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8.xml" ContentType="application/vnd.openxmlformats-officedocument.spreadsheetml.chartsheet+xml"/>
  <Override PartName="/xl/drawings/drawing13.xml" ContentType="application/vnd.openxmlformats-officedocument.drawing+xml"/>
  <Override PartName="/xl/chartsheets/sheet9.xml" ContentType="application/vnd.openxmlformats-officedocument.spreadsheetml.chartsheet+xml"/>
  <Override PartName="/xl/drawings/drawing1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hartsheets/sheet10.xml" ContentType="application/vnd.openxmlformats-officedocument.spreadsheetml.chartsheet+xml"/>
  <Override PartName="/xl/drawings/drawing1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11.xml" ContentType="application/vnd.openxmlformats-officedocument.spreadsheetml.chartsheet+xml"/>
  <Override PartName="/xl/drawings/drawing1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hartsheets/sheet12.xml" ContentType="application/vnd.openxmlformats-officedocument.spreadsheetml.chartsheet+xml"/>
  <Override PartName="/xl/drawings/drawing17.xml" ContentType="application/vnd.openxmlformats-officedocument.drawing+xml"/>
  <Override PartName="/xl/worksheets/sheet26.xml" ContentType="application/vnd.openxmlformats-officedocument.spreadsheetml.worksheet+xml"/>
  <Override PartName="/xl/chartsheets/sheet13.xml" ContentType="application/vnd.openxmlformats-officedocument.spreadsheetml.chartsheet+xml"/>
  <Override PartName="/xl/drawings/drawing18.xml" ContentType="application/vnd.openxmlformats-officedocument.drawing+xml"/>
  <Override PartName="/xl/worksheets/sheet27.xml" ContentType="application/vnd.openxmlformats-officedocument.spreadsheetml.worksheet+xml"/>
  <Override PartName="/xl/chartsheets/sheet14.xml" ContentType="application/vnd.openxmlformats-officedocument.spreadsheetml.chartsheet+xml"/>
  <Override PartName="/xl/drawings/drawing19.xml" ContentType="application/vnd.openxmlformats-officedocument.drawing+xml"/>
  <Override PartName="/xl/worksheets/sheet28.xml" ContentType="application/vnd.openxmlformats-officedocument.spreadsheetml.worksheet+xml"/>
  <Override PartName="/xl/chartsheets/sheet15.xml" ContentType="application/vnd.openxmlformats-officedocument.spreadsheetml.chartsheet+xml"/>
  <Override PartName="/xl/drawings/drawing20.xml" ContentType="application/vnd.openxmlformats-officedocument.drawing+xml"/>
  <Override PartName="/xl/worksheets/sheet29.xml" ContentType="application/vnd.openxmlformats-officedocument.spreadsheetml.worksheet+xml"/>
  <Override PartName="/xl/chartsheets/sheet16.xml" ContentType="application/vnd.openxmlformats-officedocument.spreadsheetml.chart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chartsheets/sheet17.xml" ContentType="application/vnd.openxmlformats-officedocument.spreadsheetml.chartsheet+xml"/>
  <Override PartName="/xl/drawings/drawing22.xml" ContentType="application/vnd.openxmlformats-officedocument.drawing+xml"/>
  <Override PartName="/xl/chartsheets/sheet18.xml" ContentType="application/vnd.openxmlformats-officedocument.spreadsheetml.chartsheet+xml"/>
  <Override PartName="/xl/drawings/drawing24.xml" ContentType="application/vnd.openxmlformats-officedocument.drawing+xml"/>
  <Override PartName="/xl/worksheets/sheet32.xml" ContentType="application/vnd.openxmlformats-officedocument.spreadsheetml.worksheet+xml"/>
  <Override PartName="/xl/chartsheets/sheet19.xml" ContentType="application/vnd.openxmlformats-officedocument.spreadsheetml.chart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NDEX" sheetId="1" r:id="rId1"/>
    <sheet name="Energy Demand" sheetId="2" r:id="rId2"/>
    <sheet name="Electricity Demand" sheetId="3" r:id="rId3"/>
    <sheet name="Carbon Dioxide Emissions" sheetId="4" r:id="rId4"/>
    <sheet name="Lighting Electricity Savings 1" sheetId="5" r:id="rId5"/>
    <sheet name="Lighting Electricity Savings 2" sheetId="6" r:id="rId6"/>
    <sheet name="Plan B Efficiency 2020" sheetId="7" r:id="rId7"/>
    <sheet name="Plan B Efficiency 2020 (g)" sheetId="8" r:id="rId8"/>
    <sheet name="Table 5-1" sheetId="9" r:id="rId9"/>
    <sheet name="2020 Energy Goals" sheetId="10" r:id="rId10"/>
    <sheet name="2020 Energy Goals (detailed)" sheetId="11" r:id="rId11"/>
    <sheet name="World Energy Growth Rates" sheetId="12" r:id="rId12"/>
    <sheet name="World Wind Capacity" sheetId="13" r:id="rId13"/>
    <sheet name="World Wind Capacity (g-1)" sheetId="14" r:id="rId14"/>
    <sheet name="World Wind Additions (g-2)" sheetId="15" r:id="rId15"/>
    <sheet name="Wind by Country" sheetId="16" r:id="rId16"/>
    <sheet name="Wind by Country (g)" sheetId="17" r:id="rId17"/>
    <sheet name="World Solar PV Production" sheetId="18" r:id="rId18"/>
    <sheet name="World Annual PV Prod (g-1)" sheetId="19" r:id="rId19"/>
    <sheet name="World Cumulative PV Prod (g-2)" sheetId="20" r:id="rId20"/>
    <sheet name="PV Prod by Country" sheetId="21" r:id="rId21"/>
    <sheet name="PV Prod by Country (g)" sheetId="22" r:id="rId22"/>
    <sheet name="World PV Installations" sheetId="23" r:id="rId23"/>
    <sheet name="World Annual PV Inst. (g-1)" sheetId="24" r:id="rId24"/>
    <sheet name="World Cumulative PV Inst. (g-2)" sheetId="25" r:id="rId25"/>
    <sheet name="Annual PV Installed by Country" sheetId="26" r:id="rId26"/>
    <sheet name="Total PV Installed by Country" sheetId="27" r:id="rId27"/>
    <sheet name="World CSP Capacity" sheetId="28" r:id="rId28"/>
    <sheet name="World CSP Capacity (g)" sheetId="29" r:id="rId29"/>
    <sheet name="World CSP Projects" sheetId="30" r:id="rId30"/>
    <sheet name="Solar Water Heater Area" sheetId="31" r:id="rId31"/>
    <sheet name="Solar Water Heater Capacity" sheetId="32" r:id="rId32"/>
    <sheet name="World Geothermal Capacity" sheetId="33" r:id="rId33"/>
    <sheet name="World Geothermal Capacity (g)" sheetId="34" r:id="rId34"/>
    <sheet name="Geothermal Capacity by Country" sheetId="35" r:id="rId35"/>
    <sheet name="World Hydroelectric Consumption" sheetId="36" r:id="rId36"/>
    <sheet name="World Hydroelectric Cons (g)" sheetId="37" r:id="rId37"/>
    <sheet name="World Fuel Ethanol Production" sheetId="38" r:id="rId38"/>
    <sheet name="World Fuel Ethanol (g)" sheetId="39" r:id="rId39"/>
    <sheet name="World Biodiesel Production" sheetId="40" r:id="rId40"/>
    <sheet name="World Biodiesel (g)" sheetId="41" r:id="rId41"/>
    <sheet name="World Natural Gas Consumption" sheetId="42" r:id="rId42"/>
    <sheet name="World Natural Gas (g)" sheetId="43" r:id="rId43"/>
    <sheet name="World Oil Production" sheetId="44" r:id="rId44"/>
    <sheet name="World Oil Production (g)" sheetId="45" r:id="rId45"/>
    <sheet name="Major Oil Discoveries" sheetId="46" r:id="rId46"/>
    <sheet name="Coal Consumption" sheetId="47" r:id="rId47"/>
    <sheet name="World Coal (g-1)" sheetId="48" r:id="rId48"/>
    <sheet name="Coal by Country (g-2)" sheetId="49" r:id="rId49"/>
    <sheet name="World Nuclear Capacity" sheetId="50" r:id="rId50"/>
    <sheet name="World Nuclear Capacity (g)" sheetId="51" r:id="rId51"/>
  </sheets>
  <externalReferences>
    <externalReference r:id="rId54"/>
    <externalReference r:id="rId55"/>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P">#REF!</definedName>
    <definedName name="_xlnm.Print_Area" localSheetId="46">'Coal Consumption'!$A$1:$I$43</definedName>
    <definedName name="_xlnm.Print_Area" localSheetId="1">'Energy Demand'!$A$1:$H$31</definedName>
    <definedName name="_xlnm.Print_Area" localSheetId="4">'Lighting Electricity Savings 1'!$A$1:$H$41</definedName>
    <definedName name="_xlnm.Print_Area" localSheetId="5">'Lighting Electricity Savings 2'!$A$1:$B$76</definedName>
    <definedName name="_xlnm.Print_Area" localSheetId="20">'PV Prod by Country'!$A$1:$J$25</definedName>
    <definedName name="_xlnm.Print_Area" localSheetId="30">'Solar Water Heater Area'!$A$1:$D$47</definedName>
    <definedName name="_xlnm.Print_Area" localSheetId="15">'Wind by Country'!$A$1:$K$50</definedName>
    <definedName name="_xlnm.Print_Area" localSheetId="27">'World CSP Capacity'!$A$1:$H$35</definedName>
    <definedName name="_xlnm.Print_Area" localSheetId="29">'World CSP Projects'!$A$1:$G$22</definedName>
    <definedName name="_xlnm.Print_Area" localSheetId="35">'World Hydroelectric Consumption'!$A$1:$H$51</definedName>
    <definedName name="_xlnm.Print_Area" localSheetId="49">'World Nuclear Capacity'!$A$1:$J$50</definedName>
    <definedName name="_xlnm.Print_Area" localSheetId="43">'World Oil Production'!$A$1:$I$71</definedName>
    <definedName name="S">#REF!</definedName>
    <definedName name="T">#REF!</definedName>
    <definedName name="U">#REF!</definedName>
  </definedNames>
  <calcPr fullCalcOnLoad="1"/>
</workbook>
</file>

<file path=xl/sharedStrings.xml><?xml version="1.0" encoding="utf-8"?>
<sst xmlns="http://schemas.openxmlformats.org/spreadsheetml/2006/main" count="695" uniqueCount="415">
  <si>
    <r>
      <t xml:space="preserve">Source: Compiled by Earth Policy Institute with 1950-1970 data from Worldwatch Institute, </t>
    </r>
    <r>
      <rPr>
        <i/>
        <sz val="10"/>
        <rFont val="Arial"/>
        <family val="2"/>
      </rPr>
      <t>Signposts 2004</t>
    </r>
    <r>
      <rPr>
        <sz val="10"/>
        <rFont val="Arial"/>
        <family val="0"/>
      </rPr>
      <t xml:space="preserve">, CD-ROM (Washington, DC: 2004); 1975-2005 data from Ruggero Bertani, "World Geothermal Generation in 2007," </t>
    </r>
    <r>
      <rPr>
        <i/>
        <sz val="10"/>
        <rFont val="Arial"/>
        <family val="2"/>
      </rPr>
      <t>GHC Bulletin</t>
    </r>
    <r>
      <rPr>
        <sz val="10"/>
        <rFont val="Arial"/>
        <family val="0"/>
      </rPr>
      <t xml:space="preserve">, September 2007, p. 8; 2007 figure calculated from Ruggero Bertani, "World Geothermal Generation in 2007," </t>
    </r>
    <r>
      <rPr>
        <i/>
        <sz val="10"/>
        <rFont val="Arial"/>
        <family val="2"/>
      </rPr>
      <t>GHC Bulletin</t>
    </r>
    <r>
      <rPr>
        <sz val="10"/>
        <rFont val="Arial"/>
        <family val="0"/>
      </rPr>
      <t xml:space="preserve">, September 2007 with U.S. data from Mark Taylor, </t>
    </r>
    <r>
      <rPr>
        <i/>
        <sz val="10"/>
        <rFont val="Arial"/>
        <family val="2"/>
      </rPr>
      <t>Update on US Geothermal Power Production and Development</t>
    </r>
    <r>
      <rPr>
        <sz val="10"/>
        <rFont val="Arial"/>
        <family val="0"/>
      </rPr>
      <t xml:space="preserve"> (Washington, DC: Geothermal Energy Association, 16 January 2008); 2009 estimate from Emerging Energy Research, </t>
    </r>
    <r>
      <rPr>
        <i/>
        <sz val="10"/>
        <rFont val="Arial"/>
        <family val="2"/>
      </rPr>
      <t>Global Geothermal Markets and Strategies 2009–2020</t>
    </r>
    <r>
      <rPr>
        <sz val="10"/>
        <rFont val="Arial"/>
        <family val="0"/>
      </rPr>
      <t xml:space="preserve"> (Cambridge, MA: May 2009).</t>
    </r>
  </si>
  <si>
    <r>
      <t>Source: Compiled by Earth Policy Institute with 1990 and 1995 from International Geothermal Association, "Installed Generating Capacity," at http://iga.igg.cnr.it/geoworld/geoworld.php?sub=elgen, updated 29 July 2008; 2000, 2005, and 2007 from Ruggero Bertani, "World Geothermal Generation in 2007,"</t>
    </r>
    <r>
      <rPr>
        <i/>
        <sz val="10"/>
        <rFont val="Arial"/>
        <family val="2"/>
      </rPr>
      <t xml:space="preserve"> GHC Bulletin</t>
    </r>
    <r>
      <rPr>
        <sz val="10"/>
        <rFont val="Arial"/>
        <family val="0"/>
      </rPr>
      <t xml:space="preserve">, September 2007, p. 9; 2007 U.S. data from Geothermal Energy Association, </t>
    </r>
    <r>
      <rPr>
        <i/>
        <sz val="10"/>
        <rFont val="Arial"/>
        <family val="2"/>
      </rPr>
      <t>Update on US Geothermal Power Production and Development</t>
    </r>
    <r>
      <rPr>
        <sz val="10"/>
        <rFont val="Arial"/>
        <family val="0"/>
      </rPr>
      <t xml:space="preserve"> (Washington, DC: 16 January 2008).</t>
    </r>
  </si>
  <si>
    <r>
      <t xml:space="preserve">Source: BP, </t>
    </r>
    <r>
      <rPr>
        <i/>
        <sz val="10"/>
        <rFont val="Arial"/>
        <family val="2"/>
      </rPr>
      <t xml:space="preserve">Statistical Review of World Energy June 2009 </t>
    </r>
    <r>
      <rPr>
        <sz val="10"/>
        <rFont val="Arial"/>
        <family val="0"/>
      </rPr>
      <t>(London: 2009).</t>
    </r>
  </si>
  <si>
    <t xml:space="preserve">Year </t>
  </si>
  <si>
    <t>Oil Production</t>
  </si>
  <si>
    <t>Note: Oil production includes crude oil, shale oil, oil sands and natural gas liquids.</t>
  </si>
  <si>
    <r>
      <t xml:space="preserve">Source: 1950-1964 compiled by Worldwatch Institute from U.S. Department of Defense and U.S. Department of Energy data; 1965-2008 data from BP, </t>
    </r>
    <r>
      <rPr>
        <i/>
        <sz val="10"/>
        <rFont val="Arial"/>
        <family val="2"/>
      </rPr>
      <t>Statistical Review of World Energy June 2009</t>
    </r>
    <r>
      <rPr>
        <sz val="10"/>
        <rFont val="Arial"/>
        <family val="0"/>
      </rPr>
      <t xml:space="preserve"> (London: 2009).</t>
    </r>
  </si>
  <si>
    <r>
      <t xml:space="preserve">Source: Compiled by Earth Policy Institute with data for 1975-1998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1999-2009 from F.O. Licht, </t>
    </r>
    <r>
      <rPr>
        <i/>
        <sz val="10"/>
        <rFont val="Arial"/>
        <family val="2"/>
      </rPr>
      <t>World Ethanol and Biofuels Report</t>
    </r>
    <r>
      <rPr>
        <sz val="10"/>
        <rFont val="Arial"/>
        <family val="2"/>
      </rPr>
      <t>, vol. 7, no. 18 (26 May 2009), p. 365.</t>
    </r>
  </si>
  <si>
    <r>
      <t xml:space="preserve">Source: Compiled by Earth Policy Institute with 1991-1999 data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2000-2004 data from F.O. Licht, </t>
    </r>
    <r>
      <rPr>
        <i/>
        <sz val="10"/>
        <rFont val="Arial"/>
        <family val="2"/>
      </rPr>
      <t>World Ethanol and Biofuels Report</t>
    </r>
    <r>
      <rPr>
        <sz val="10"/>
        <rFont val="Arial"/>
        <family val="2"/>
      </rPr>
      <t xml:space="preserve">, vol. 7, no. 2 (23 September 2008), p. 29; 2005-2009 data from F.O. Licht, </t>
    </r>
    <r>
      <rPr>
        <i/>
        <sz val="10"/>
        <rFont val="Arial"/>
        <family val="2"/>
      </rPr>
      <t>World Ethanol and Biofuels Report</t>
    </r>
    <r>
      <rPr>
        <sz val="10"/>
        <rFont val="Arial"/>
        <family val="2"/>
      </rPr>
      <t xml:space="preserve">, vol. 7, no. 14, (26 March 2009), p. 288. </t>
    </r>
  </si>
  <si>
    <r>
      <t xml:space="preserve">Source: Fredrik Robelius, </t>
    </r>
    <r>
      <rPr>
        <i/>
        <sz val="10"/>
        <rFont val="Arial"/>
        <family val="2"/>
      </rPr>
      <t>Giant Oil Fields - The Highway to Oil</t>
    </r>
    <r>
      <rPr>
        <sz val="10"/>
        <rFont val="Arial"/>
        <family val="0"/>
      </rPr>
      <t xml:space="preserve"> (Uppsala, Sweden: Uppsala University </t>
    </r>
  </si>
  <si>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</si>
  <si>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r>
      <t xml:space="preserve">Source: Compiled by Earth Policy Institute from BP, </t>
    </r>
    <r>
      <rPr>
        <i/>
        <sz val="10"/>
        <rFont val="Arial"/>
        <family val="2"/>
      </rPr>
      <t>Statistical Review of World Energy June 2009</t>
    </r>
    <r>
      <rPr>
        <sz val="10"/>
        <rFont val="Arial"/>
        <family val="0"/>
      </rPr>
      <t xml:space="preserve"> (London: 2009).</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</si>
  <si>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</si>
  <si>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Total Europe</t>
  </si>
  <si>
    <t>GRAPH: Annual Solar Photovoltaics Production in Selected Countries 1995-2008</t>
  </si>
  <si>
    <r>
      <t xml:space="preserve">Source: Compiled by Earth Policy Institute with 1970-2004 data from Worldwatch Institute, </t>
    </r>
    <r>
      <rPr>
        <i/>
        <sz val="10"/>
        <rFont val="Arial"/>
        <family val="2"/>
      </rPr>
      <t>Vital Signs 2005</t>
    </r>
    <r>
      <rPr>
        <sz val="10"/>
        <rFont val="Arial"/>
        <family val="0"/>
      </rPr>
      <t xml:space="preserve"> (Washington, DC: 2005), p. 33; 2005 data from International Atomic Energy Agency, </t>
    </r>
    <r>
      <rPr>
        <i/>
        <sz val="10"/>
        <rFont val="Arial"/>
        <family val="2"/>
      </rPr>
      <t>Energy, Electricity and Nuclear Power Estimates for the Period up to 2030</t>
    </r>
    <r>
      <rPr>
        <sz val="10"/>
        <rFont val="Arial"/>
        <family val="0"/>
      </rPr>
      <t xml:space="preserve"> (Vienna: July 2006), p. 17; 2006-2007 data from World Nuclear Association (WNA), "World Nuclear Power Reactors 2006-07 and Uranium Requirements," at www.world-nuclear.org/info/reactors-dec07.html, updated 31 December 2007; 2008 data from WNA, "World Nuclear Power Reactors 2007-09 and Uranium Requirements," at www.world-nuclear.org/info/reactors-dec2008.html, updated 5 January 2009.</t>
    </r>
  </si>
  <si>
    <t>World Energy Consumption in 2008 and Plan B Goals for 2020 (detailed)</t>
  </si>
  <si>
    <t>GRAPH: World Installed Wind Electricity-Generating Capacity, 1980-2008</t>
  </si>
  <si>
    <t>GRAPH: World Net Annual Installed Wind Electricity-Generating Capacity Additions, 1981-2008</t>
  </si>
  <si>
    <t>GRAPH: World Annual Solar Photovoltaics Production, 1975-2008</t>
  </si>
  <si>
    <t>GRAPH: World Cumulative Solar Photovoltaics Production, 1975-2008</t>
  </si>
  <si>
    <t>GRAPH: World Annual Solar Photovoltaics Installations, 1998-2008</t>
  </si>
  <si>
    <t>GRAPH: World Cumulative Solar Photovoltaics Installations, 1998-2008</t>
  </si>
  <si>
    <t>GRAPH: World Installed Concentrating Solar Thermal Power Capacity, 1980-2007</t>
  </si>
  <si>
    <t>GRAPH: World Cumulative Installed Geothermal Electricity-Generating Capacity, 1950-2009</t>
  </si>
  <si>
    <t>GRAPH: World Hydroelectric Consumption, 1965-2008</t>
  </si>
  <si>
    <t>GRAPH: World Annual Fuel Ethanol Production, 1975-2009</t>
  </si>
  <si>
    <t>GRAPH: U.S. Annual Fuel Ethanol Production, 1978-2009</t>
  </si>
  <si>
    <t>GRAPH: World Annual Biodiesel Production, 1991-2009</t>
  </si>
  <si>
    <t>GRAPH: World Natural Gas Consumption, 1965-2008</t>
  </si>
  <si>
    <t xml:space="preserve">World Oil Production, 1950-2008 </t>
  </si>
  <si>
    <t xml:space="preserve">GRAPH: World Oil Production, 1950-2008 </t>
  </si>
  <si>
    <t>GRAPH: World Coal Consumption, 1980-2005</t>
  </si>
  <si>
    <t>GRAPH: Coal Consumption, Select Countries, 1980-2005</t>
  </si>
  <si>
    <t>GRAPH: World Cumulative Installed Nuclear Electricity-Generating Capacity, 1970-2008</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</si>
  <si>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</si>
  <si>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</si>
  <si>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</si>
  <si>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World Installed Wind Electricity-Generating Capacity, 1980-2008</t>
  </si>
  <si>
    <t>Year</t>
  </si>
  <si>
    <t>Cumulative Installed Capacity</t>
  </si>
  <si>
    <t>Net Annual Addition*</t>
  </si>
  <si>
    <t>Megawatts</t>
  </si>
  <si>
    <t>* Note: Net annual addition equals new installations minus retirements.</t>
  </si>
  <si>
    <t>Germany</t>
  </si>
  <si>
    <t>U.S.</t>
  </si>
  <si>
    <t>Spain</t>
  </si>
  <si>
    <t>India</t>
  </si>
  <si>
    <t>China</t>
  </si>
  <si>
    <t>Denmark</t>
  </si>
  <si>
    <t>World</t>
  </si>
  <si>
    <t xml:space="preserve"> ----------------  Megawatts  ---------------</t>
  </si>
  <si>
    <t>n.a.</t>
  </si>
  <si>
    <t>World Solar Photovoltaics Production, 1975-2008</t>
  </si>
  <si>
    <t>Annual Production</t>
  </si>
  <si>
    <t>Cumulative Production</t>
  </si>
  <si>
    <t>Annual Solar Photovoltaics Production by Country, 1995-2008</t>
  </si>
  <si>
    <t>United States</t>
  </si>
  <si>
    <t>Japan</t>
  </si>
  <si>
    <t>Taiwan</t>
  </si>
  <si>
    <t>Others</t>
  </si>
  <si>
    <t>Note: n.a. = data not available</t>
  </si>
  <si>
    <t>World Solar Photovoltaics Installations, 1998-2008</t>
  </si>
  <si>
    <t>Annual Installations</t>
  </si>
  <si>
    <t>Cumulative Installations</t>
  </si>
  <si>
    <t>Total Area</t>
  </si>
  <si>
    <t>Area Per Person</t>
  </si>
  <si>
    <t>Square Meters</t>
  </si>
  <si>
    <t>Annual Installed Solar Photovoltaics Capacity in Selected Countries and the World, 1998-2008</t>
  </si>
  <si>
    <t>Other Europe</t>
  </si>
  <si>
    <t>Rest of World</t>
  </si>
  <si>
    <t>Note: n.a. = data not available. Columns may not add to world totals due to rounding.</t>
  </si>
  <si>
    <t>Cumulative Installed Solar Photovoltaics Capacity in Ten Leading Countries and the World, 2008</t>
  </si>
  <si>
    <t>Country</t>
  </si>
  <si>
    <t>South Korea</t>
  </si>
  <si>
    <t>Italy</t>
  </si>
  <si>
    <t xml:space="preserve">China </t>
  </si>
  <si>
    <t>France</t>
  </si>
  <si>
    <t>Belgium</t>
  </si>
  <si>
    <t>World Total</t>
  </si>
  <si>
    <t>World Installed Concentrating Solar Thermal Power Capacity, 1980-2007</t>
  </si>
  <si>
    <t>World's Top Ten Largest Proposed Concentrating Solar Thermal Projects as of June 2008</t>
  </si>
  <si>
    <t>Location</t>
  </si>
  <si>
    <t>Company</t>
  </si>
  <si>
    <t>Project</t>
  </si>
  <si>
    <t>Scheduled Year of Completion</t>
  </si>
  <si>
    <t>California, USA</t>
  </si>
  <si>
    <t>Solel Solar Systems, Ltd.</t>
  </si>
  <si>
    <t>Mojave Solar Park</t>
  </si>
  <si>
    <t>Stirling Energy Systems</t>
  </si>
  <si>
    <t>Solar One</t>
  </si>
  <si>
    <t>500 (850)</t>
  </si>
  <si>
    <t>BrightSource Energy, Inc.</t>
  </si>
  <si>
    <t>Ivanpah Solar Electricity Generating System</t>
  </si>
  <si>
    <t>400 (900)</t>
  </si>
  <si>
    <t>Solar Two</t>
  </si>
  <si>
    <t>300 (900)</t>
  </si>
  <si>
    <t xml:space="preserve">not set </t>
  </si>
  <si>
    <t>Abengoa Solar</t>
  </si>
  <si>
    <t>(2)</t>
  </si>
  <si>
    <t>Florida, USA</t>
  </si>
  <si>
    <t>Ausra, Inc.</t>
  </si>
  <si>
    <t>Arizona, USA</t>
  </si>
  <si>
    <t>Solana</t>
  </si>
  <si>
    <t>Beacon Solar, LLC</t>
  </si>
  <si>
    <t>Beacon Solar Energy Project</t>
  </si>
  <si>
    <t>Harper Lake, LLC</t>
  </si>
  <si>
    <t>Harper Lake Energy Park</t>
  </si>
  <si>
    <t>250 (500)</t>
  </si>
  <si>
    <t>Source: Compiled by Jonathan G. Dorn, Earth Policy Institute, June 2008. References available upon request.</t>
  </si>
  <si>
    <t>Population</t>
  </si>
  <si>
    <t>Thousand Square Meters</t>
  </si>
  <si>
    <t>Thousands</t>
  </si>
  <si>
    <t>Albania</t>
  </si>
  <si>
    <t>Australia</t>
  </si>
  <si>
    <t>Austria</t>
  </si>
  <si>
    <t>Barbados</t>
  </si>
  <si>
    <t>Brazil</t>
  </si>
  <si>
    <t>Cyprus</t>
  </si>
  <si>
    <t>Czech Republic</t>
  </si>
  <si>
    <t>Greece</t>
  </si>
  <si>
    <t>Ireland</t>
  </si>
  <si>
    <t>Israel</t>
  </si>
  <si>
    <t>Jordan</t>
  </si>
  <si>
    <t>Luxembourg</t>
  </si>
  <si>
    <t>Macedonia</t>
  </si>
  <si>
    <t>Malta</t>
  </si>
  <si>
    <t>Mexico</t>
  </si>
  <si>
    <t>Netherlands</t>
  </si>
  <si>
    <t>New Zealand</t>
  </si>
  <si>
    <t>Poland</t>
  </si>
  <si>
    <t>Portugal</t>
  </si>
  <si>
    <t>Slovak Republic</t>
  </si>
  <si>
    <t>Slovenia</t>
  </si>
  <si>
    <t>South Africa</t>
  </si>
  <si>
    <t>Sweden</t>
  </si>
  <si>
    <t>Switzerland</t>
  </si>
  <si>
    <t>Thailand</t>
  </si>
  <si>
    <t>Tunisia</t>
  </si>
  <si>
    <t>Turkey</t>
  </si>
  <si>
    <t>United Kingdom</t>
  </si>
  <si>
    <t>Cumulative Installed Solar Water and Space Heating Capacity in Ten Leading Countries and the World, 2007</t>
  </si>
  <si>
    <t>Thermal Megawatts</t>
  </si>
  <si>
    <t>World Cumulative Installed Geothermal Electricity-Generating Capacity, 1950-2009</t>
  </si>
  <si>
    <t>*</t>
  </si>
  <si>
    <t>* Note: Data for 2007 and 2009 are estimates.</t>
  </si>
  <si>
    <t>Cumulative Installed Geothermal Electricity-Generating Capacity by Country, 1990-2007</t>
  </si>
  <si>
    <t>2007 *</t>
  </si>
  <si>
    <t>Costa Rica</t>
  </si>
  <si>
    <t>El Salvador</t>
  </si>
  <si>
    <t>Ethiopia</t>
  </si>
  <si>
    <t>Guatemala</t>
  </si>
  <si>
    <t>Iceland</t>
  </si>
  <si>
    <t>Indonesia</t>
  </si>
  <si>
    <t>Kenya</t>
  </si>
  <si>
    <t>Nicaragua</t>
  </si>
  <si>
    <t>Papua New Guinea</t>
  </si>
  <si>
    <t>Philippines</t>
  </si>
  <si>
    <t>Russia</t>
  </si>
  <si>
    <t>Solar Water and Space Heating Area in Select Countries and the World, Total and Per Person, 2007</t>
  </si>
  <si>
    <t>Potential Worldwide Electricity Savings by Switching to More-Efficient Lighting and System Control Technologies, 2005</t>
  </si>
  <si>
    <t>* Estimates.</t>
  </si>
  <si>
    <t>World Hydroelectric Consumption, 1965-2008</t>
  </si>
  <si>
    <t>Consumption</t>
  </si>
  <si>
    <t>Billion Kilowatt-hours</t>
  </si>
  <si>
    <t>World Annual Fuel Ethanol Production, 1975-2009</t>
  </si>
  <si>
    <t>Million Gallons</t>
  </si>
  <si>
    <t>* Projection.</t>
  </si>
  <si>
    <t>U.S. Annual Fuel Ethanol Production, 1978-2009</t>
  </si>
  <si>
    <t>World Annual Biodiesel Production, 1991-2009</t>
  </si>
  <si>
    <t>World Natural Gas Consumption, 1965-2008</t>
  </si>
  <si>
    <t>World Oil Production, 1950-2008</t>
  </si>
  <si>
    <t>Million Barrels per Day</t>
  </si>
  <si>
    <t>World's 20 Largest Oil Discoveries</t>
  </si>
  <si>
    <t>Field</t>
  </si>
  <si>
    <t>Discovery</t>
  </si>
  <si>
    <t>Size of Field</t>
  </si>
  <si>
    <t>Billion Barrels</t>
  </si>
  <si>
    <t>Bolivar Coastal</t>
  </si>
  <si>
    <t>Venezuela</t>
  </si>
  <si>
    <t>14 - 30</t>
  </si>
  <si>
    <t>Kirkuk</t>
  </si>
  <si>
    <t>Iraq</t>
  </si>
  <si>
    <t>15 - 25</t>
  </si>
  <si>
    <t>Gashsaran</t>
  </si>
  <si>
    <t>Iran</t>
  </si>
  <si>
    <t>Greater Burgan</t>
  </si>
  <si>
    <t>Kuwait</t>
  </si>
  <si>
    <t>32 - 75</t>
  </si>
  <si>
    <t>Abqaiq</t>
  </si>
  <si>
    <t>Saudi Arabia</t>
  </si>
  <si>
    <t>Ghawar</t>
  </si>
  <si>
    <t>66 - 150</t>
  </si>
  <si>
    <t>Romashkino</t>
  </si>
  <si>
    <t>Safaniya</t>
  </si>
  <si>
    <t>21 - 55</t>
  </si>
  <si>
    <t>Rumaila North &amp; South</t>
  </si>
  <si>
    <t>19 - 30</t>
  </si>
  <si>
    <t>Manifa</t>
  </si>
  <si>
    <t>Khurais</t>
  </si>
  <si>
    <t>Ahwaz</t>
  </si>
  <si>
    <t>Daqing</t>
  </si>
  <si>
    <t>Samotlor</t>
  </si>
  <si>
    <t>Berri</t>
  </si>
  <si>
    <t>Zakum</t>
  </si>
  <si>
    <t>United Arab Emirates</t>
  </si>
  <si>
    <t>Zuluf</t>
  </si>
  <si>
    <t>Shaybah</t>
  </si>
  <si>
    <t>Cantarell</t>
  </si>
  <si>
    <t>East Baghdad</t>
  </si>
  <si>
    <t>Press, 2007), p. 79.</t>
  </si>
  <si>
    <t>Coal Consumption in Selected Countries and the World, 1980-2008</t>
  </si>
  <si>
    <t>Quadrillion Btu</t>
  </si>
  <si>
    <t>Percent change, 1990-2008:</t>
  </si>
  <si>
    <t>World Cumulative Installed Nuclear Electricity-Generating Capacity, 1970-2008</t>
  </si>
  <si>
    <t>Installed Capacity</t>
  </si>
  <si>
    <t>Gigawatts</t>
  </si>
  <si>
    <r>
      <t xml:space="preserve">Installed Capacity 2008 </t>
    </r>
    <r>
      <rPr>
        <vertAlign val="superscript"/>
        <sz val="10"/>
        <rFont val="Arial"/>
        <family val="2"/>
      </rPr>
      <t>(1)</t>
    </r>
  </si>
  <si>
    <r>
      <t xml:space="preserve">Rooftop Solar Electric Systems </t>
    </r>
    <r>
      <rPr>
        <vertAlign val="superscript"/>
        <sz val="10"/>
        <rFont val="Arial"/>
        <family val="2"/>
      </rPr>
      <t>(2)</t>
    </r>
  </si>
  <si>
    <r>
      <t xml:space="preserve">Solar Electric Power Plants </t>
    </r>
    <r>
      <rPr>
        <vertAlign val="superscript"/>
        <sz val="10"/>
        <rFont val="Arial"/>
        <family val="2"/>
      </rPr>
      <t>(2)</t>
    </r>
  </si>
  <si>
    <r>
      <t xml:space="preserve">Notes: </t>
    </r>
    <r>
      <rPr>
        <vertAlign val="superscript"/>
        <sz val="10"/>
        <rFont val="Arial"/>
        <family val="2"/>
      </rPr>
      <t>(1)</t>
    </r>
    <r>
      <rPr>
        <sz val="10"/>
        <rFont val="Arial"/>
        <family val="0"/>
      </rPr>
      <t xml:space="preserve"> Columns may not add to totals due to rounding; </t>
    </r>
    <r>
      <rPr>
        <vertAlign val="superscript"/>
        <sz val="10"/>
        <rFont val="Arial"/>
        <family val="2"/>
      </rPr>
      <t>(2)</t>
    </r>
    <r>
      <rPr>
        <sz val="10"/>
        <rFont val="Arial"/>
        <family val="0"/>
      </rPr>
      <t xml:space="preserve"> Total PV installed capacity in 2008 estimated at 14.73 GW with the vast majority in rooftop installations.</t>
    </r>
  </si>
  <si>
    <r>
      <t xml:space="preserve">Source: Compiled by Earth Policy Institute, with wind electricity from Global Wind Energy Council, </t>
    </r>
    <r>
      <rPr>
        <i/>
        <sz val="10"/>
        <rFont val="Arial"/>
        <family val="2"/>
      </rPr>
      <t>Global Wind 2008 Report</t>
    </r>
    <r>
      <rPr>
        <sz val="10"/>
        <rFont val="Arial"/>
        <family val="2"/>
      </rPr>
      <t xml:space="preserve"> (Brussels: 2009), p. 10; rooftop solar electric systems and solar electric power plants calculated by Earth Policy Institute using European Photovoltaic Industry Association (EPIA), </t>
    </r>
    <r>
      <rPr>
        <i/>
        <sz val="10"/>
        <rFont val="Arial"/>
        <family val="2"/>
      </rPr>
      <t>Global Market Outlook for Photovoltaics Until 2013</t>
    </r>
    <r>
      <rPr>
        <sz val="10"/>
        <rFont val="Arial"/>
        <family val="2"/>
      </rPr>
      <t xml:space="preserve"> (Brussels: April 2009), pp. 3–4, and Ines Rutschmann, “A Country of Megawatt Parks,” </t>
    </r>
    <r>
      <rPr>
        <i/>
        <sz val="10"/>
        <rFont val="Arial"/>
        <family val="2"/>
      </rPr>
      <t>PHOTON International</t>
    </r>
    <r>
      <rPr>
        <sz val="10"/>
        <rFont val="Arial"/>
        <family val="2"/>
      </rPr>
      <t xml:space="preserve"> (September 2008), pp. 32–39;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SolarPACES, and European Solar Thermal Electricity Association, May 2009), p. 7; geothermal electricity from Emerging Energy Research, </t>
    </r>
    <r>
      <rPr>
        <i/>
        <sz val="10"/>
        <rFont val="Arial"/>
        <family val="2"/>
      </rPr>
      <t>Global Geothermal Markets and Strategies 2009–2020</t>
    </r>
    <r>
      <rPr>
        <sz val="10"/>
        <rFont val="Arial"/>
        <family val="2"/>
      </rPr>
      <t xml:space="preserve"> (Cambridge, MA: May 2009); biomass electricity and heat and hydropower, including tidal and wave power, </t>
    </r>
  </si>
  <si>
    <r>
      <t xml:space="preserve">from Renewable Energy Policy Network for the 21st Century, </t>
    </r>
    <r>
      <rPr>
        <i/>
        <sz val="10"/>
        <rFont val="Arial"/>
        <family val="2"/>
      </rPr>
      <t>Renewables Global Status Report: 2009 Update</t>
    </r>
    <r>
      <rPr>
        <sz val="10"/>
        <rFont val="Arial"/>
        <family val="2"/>
      </rPr>
      <t xml:space="preserve"> (Paris and Washington, DC: REN21 Secretariat and Worldwatch Institute, 2009), p. 23; rooftop solar water and space heaters from  Werner Weiss, Irene Bergmann, and Roman Stelzer, </t>
    </r>
    <r>
      <rPr>
        <i/>
        <sz val="10"/>
        <rFont val="Arial"/>
        <family val="2"/>
      </rPr>
      <t>Solar Heat Worldwide: Markets and Contribution to the Energy Supply 2007</t>
    </r>
    <r>
      <rPr>
        <sz val="10"/>
        <rFont val="Arial"/>
        <family val="2"/>
      </rPr>
      <t xml:space="preserve"> (Gleisdorf, Austria: International Energy Agency, Solar Heating &amp; Cooling Programme, May 2009), p. 21; geothermal heat from Jefferson Tester et al., </t>
    </r>
    <r>
      <rPr>
        <i/>
        <sz val="10"/>
        <rFont val="Arial"/>
        <family val="2"/>
      </rPr>
      <t>The Future of Geothermal Energy: Impact of Enhanced Geothermal Systems (EGS) on the United States in the 21st Century</t>
    </r>
    <r>
      <rPr>
        <sz val="10"/>
        <rFont val="Arial"/>
        <family val="2"/>
      </rPr>
      <t xml:space="preserve"> (Cambridge, MA: Massachusetts Institute of Technology, 2006), p. 9;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2"/>
      </rPr>
      <t xml:space="preserve"> (Golden, CO: August 2006), p. 201.</t>
    </r>
  </si>
  <si>
    <r>
      <t xml:space="preserve">Source: Compiled by Earth Policy Institute from Shirish Garud, </t>
    </r>
    <r>
      <rPr>
        <i/>
        <sz val="10"/>
        <rFont val="Arial"/>
        <family val="2"/>
      </rPr>
      <t xml:space="preserve">Making Solar Thermal Power Generation in India a Reality </t>
    </r>
    <r>
      <rPr>
        <sz val="10"/>
        <rFont val="Arial"/>
        <family val="0"/>
      </rPr>
      <t xml:space="preserve">(New Delhi: The Energy and Resources Institute, 2006), p. 9; Rainer Aringhoff et al., </t>
    </r>
    <r>
      <rPr>
        <i/>
        <sz val="10"/>
        <rFont val="Arial"/>
        <family val="2"/>
      </rPr>
      <t>Concentrated Solar Thermal Power – Now!</t>
    </r>
    <r>
      <rPr>
        <sz val="10"/>
        <rFont val="Arial"/>
        <family val="0"/>
      </rPr>
      <t xml:space="preserve"> (Brussels, Almeria, and Amsterdam: European Solar Thermal Industry Association, IEA SolarPACES, and Greenpeace International, September 2005), p. 10; U.S. Department of Energy (DOE), National Renewable Energy Laboratory (NREL), </t>
    </r>
    <r>
      <rPr>
        <i/>
        <sz val="10"/>
        <rFont val="Arial"/>
        <family val="2"/>
      </rPr>
      <t>U.S. Parabolic Trough Power Plant Data</t>
    </r>
    <r>
      <rPr>
        <sz val="10"/>
        <rFont val="Arial"/>
        <family val="0"/>
      </rPr>
      <t xml:space="preserve">, electronic database, at www.nrel.gov/csp/troughnet/power_plant_data.html, updated 8 May 2007; DOE, NREL, </t>
    </r>
    <r>
      <rPr>
        <i/>
        <sz val="10"/>
        <rFont val="Arial"/>
        <family val="2"/>
      </rPr>
      <t>Concentrating Solar Power: Energy from Mirrors</t>
    </r>
    <r>
      <rPr>
        <sz val="10"/>
        <rFont val="Arial"/>
        <family val="2"/>
      </rPr>
      <t xml:space="preserve"> (Golden, CO: March 2001), p. 5;</t>
    </r>
    <r>
      <rPr>
        <sz val="10"/>
        <rFont val="Arial"/>
        <family val="0"/>
      </rPr>
      <t xml:space="preserve"> Acciona Energy, "CSP - 64 MW Plant in the United States," at www.acciona-energia.com/default.asp?x=0002020401, viewed 15 April 2008; Abengoa Solar, "PS10: The First Commercial Tower of the World," at www.abengoasolar.com/sites/solar/en/nproyectos_ps10.jsp, viewed 15 April 2008; Peter Fairley, “Solar Without the Panels,” Technology Review, 29 February 2008.</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</si>
  <si>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</si>
  <si>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</si>
  <si>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</si>
  <si>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r>
      <t xml:space="preserve">Transportation Fuel Consumption </t>
    </r>
    <r>
      <rPr>
        <u val="single"/>
        <vertAlign val="superscript"/>
        <sz val="10"/>
        <rFont val="Arial"/>
        <family val="2"/>
      </rPr>
      <t>(2)</t>
    </r>
  </si>
  <si>
    <r>
      <t xml:space="preserve">Notes: </t>
    </r>
    <r>
      <rPr>
        <vertAlign val="superscript"/>
        <sz val="10"/>
        <rFont val="Arial"/>
        <family val="2"/>
      </rPr>
      <t>(1)</t>
    </r>
    <r>
      <rPr>
        <sz val="10"/>
        <rFont val="Arial"/>
        <family val="2"/>
      </rPr>
      <t xml:space="preserve"> Columns may not add to totals due to rounding; </t>
    </r>
    <r>
      <rPr>
        <vertAlign val="superscript"/>
        <sz val="10"/>
        <rFont val="Arial"/>
        <family val="2"/>
      </rPr>
      <t>(2)</t>
    </r>
    <r>
      <rPr>
        <sz val="10"/>
        <rFont val="Arial"/>
        <family val="2"/>
      </rPr>
      <t xml:space="preserve"> Transportation energy consumption in 2020 is lower than in 2008 because, due to efficiency gains, an electrified transport system requires far less energy than a fossil-fuel-based one. 1 petajoule is equal to 1 billion megajoules.</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</si>
  <si>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</si>
  <si>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GRAPH: Cumulative Installed Wind Power Capacity in Leading Countries and the World, 1980-2008</t>
  </si>
  <si>
    <t>Cumulative Installed Wind Power Capacity in Leading Countries and the World, 1980-2008</t>
  </si>
  <si>
    <r>
      <t xml:space="preserve">Source: Compiled by Earth Policy Institute with wind power from Global Wind Energy Council, </t>
    </r>
    <r>
      <rPr>
        <i/>
        <sz val="10"/>
        <rFont val="Arial"/>
        <family val="2"/>
      </rPr>
      <t>Global Wind 2008 Report</t>
    </r>
    <r>
      <rPr>
        <sz val="10"/>
        <rFont val="Arial"/>
        <family val="2"/>
      </rPr>
      <t xml:space="preserve"> (Brussels: 2009); solar photovoltaics from European Photovoltaic Industry Association, </t>
    </r>
    <r>
      <rPr>
        <i/>
        <sz val="10"/>
        <rFont val="Arial"/>
        <family val="2"/>
      </rPr>
      <t>Global Market Outlook for Photovoltaics Until 2013</t>
    </r>
    <r>
      <rPr>
        <sz val="10"/>
        <rFont val="Arial"/>
        <family val="2"/>
      </rPr>
      <t xml:space="preserve"> (Brussels: April 2009), pp. 3-4; geothermal power from Ruggero Bertani, "World Geothermal Generation in 2007," </t>
    </r>
    <r>
      <rPr>
        <i/>
        <sz val="10"/>
        <rFont val="Arial"/>
        <family val="2"/>
      </rPr>
      <t>GHC Bulletin</t>
    </r>
    <r>
      <rPr>
        <sz val="10"/>
        <rFont val="Arial"/>
        <family val="2"/>
      </rPr>
      <t xml:space="preserve">, September 2007; Kara Slack, </t>
    </r>
    <r>
      <rPr>
        <i/>
        <sz val="10"/>
        <rFont val="Arial"/>
        <family val="2"/>
      </rPr>
      <t>Update on US Geothermal Power Production and Development</t>
    </r>
    <r>
      <rPr>
        <sz val="10"/>
        <rFont val="Arial"/>
        <family val="2"/>
      </rPr>
      <t xml:space="preserve"> (Washington, DC: Geothermal Energy Association, 16 January 2008); Emerging Energy Research, </t>
    </r>
    <r>
      <rPr>
        <i/>
        <sz val="10"/>
        <rFont val="Arial"/>
        <family val="2"/>
      </rPr>
      <t>Global Geothermal Markets and Strategies 2009–2020</t>
    </r>
    <r>
      <rPr>
        <sz val="10"/>
        <rFont val="Arial"/>
        <family val="2"/>
      </rPr>
      <t xml:space="preserve"> (Cambridge, MA: May 2009); geothermal heat from International Geothermal Association, "Direct Uses," at www.iga.1it.pl/246,direct_uses.html, viewed 7 August 2009; Renewable Energy Policy Network for the 21st Century (REN21), </t>
    </r>
    <r>
      <rPr>
        <i/>
        <sz val="10"/>
        <rFont val="Arial"/>
        <family val="2"/>
      </rPr>
      <t xml:space="preserve">Renewables Global Status Report </t>
    </r>
    <r>
      <rPr>
        <sz val="10"/>
        <rFont val="Arial"/>
        <family val="2"/>
      </rPr>
      <t xml:space="preserve">(Paris and Washington, DC: REN21 Secretariat and </t>
    </r>
  </si>
  <si>
    <r>
      <t xml:space="preserve">Worldwatch Institute, various years); hydroelectric, oil, natural gas, nuclear, and coal from BP, </t>
    </r>
    <r>
      <rPr>
        <i/>
        <sz val="10"/>
        <rFont val="Arial"/>
        <family val="2"/>
      </rPr>
      <t xml:space="preserve">Statistical Review of World Energy June 2009 </t>
    </r>
    <r>
      <rPr>
        <sz val="10"/>
        <rFont val="Arial"/>
        <family val="2"/>
      </rPr>
      <t xml:space="preserve">(London: 2009); biodiesel from F.O. Licht, </t>
    </r>
    <r>
      <rPr>
        <i/>
        <sz val="10"/>
        <rFont val="Arial"/>
        <family val="2"/>
      </rPr>
      <t>World Ethanol and Biofuels Report</t>
    </r>
    <r>
      <rPr>
        <sz val="10"/>
        <rFont val="Arial"/>
        <family val="2"/>
      </rPr>
      <t xml:space="preserve">, vol. 7, no. 2 (23 September 2008), p. 29; F.O. Licht, </t>
    </r>
    <r>
      <rPr>
        <i/>
        <sz val="10"/>
        <rFont val="Arial"/>
        <family val="2"/>
      </rPr>
      <t>World Ethanol and Biofuels Report</t>
    </r>
    <r>
      <rPr>
        <sz val="10"/>
        <rFont val="Arial"/>
        <family val="2"/>
      </rPr>
      <t xml:space="preserve">, vol. 7, no. 14, (26 March 2009), p. 288; fuel ethanol from F.O. Licht, </t>
    </r>
    <r>
      <rPr>
        <i/>
        <sz val="10"/>
        <rFont val="Arial"/>
        <family val="2"/>
      </rPr>
      <t>World Ethanol and Biofuels Report</t>
    </r>
    <r>
      <rPr>
        <sz val="10"/>
        <rFont val="Arial"/>
        <family val="2"/>
      </rPr>
      <t>, vol. 7, no. 18 (26 May 2009), p. 365.</t>
    </r>
  </si>
  <si>
    <r>
      <t xml:space="preserve">Source: Compiled by Earth Policy Institute with 1980-1994 data from Worldwatch Institute, </t>
    </r>
    <r>
      <rPr>
        <i/>
        <sz val="10"/>
        <rFont val="Arial"/>
        <family val="2"/>
      </rPr>
      <t>Signposts 2004</t>
    </r>
    <r>
      <rPr>
        <sz val="10"/>
        <rFont val="Arial"/>
        <family val="2"/>
      </rPr>
      <t xml:space="preserve">, CD-ROM </t>
    </r>
    <r>
      <rPr>
        <sz val="10"/>
        <rFont val="Arial"/>
        <family val="0"/>
      </rPr>
      <t xml:space="preserve">(Washington, DC: 2004); 1995 data from Global Wind Energy Council (GWEC), </t>
    </r>
    <r>
      <rPr>
        <i/>
        <sz val="10"/>
        <rFont val="Arial"/>
        <family val="2"/>
      </rPr>
      <t>Global Wind 2006 Report</t>
    </r>
    <r>
      <rPr>
        <sz val="10"/>
        <rFont val="Arial"/>
        <family val="0"/>
      </rPr>
      <t xml:space="preserve"> (Brussels: 2007), p. 8; 1996-2007 data from GWEC, </t>
    </r>
    <r>
      <rPr>
        <i/>
        <sz val="10"/>
        <rFont val="Arial"/>
        <family val="2"/>
      </rPr>
      <t>Global Wind 2008 Report</t>
    </r>
    <r>
      <rPr>
        <sz val="10"/>
        <rFont val="Arial"/>
        <family val="0"/>
      </rPr>
      <t xml:space="preserve"> (Brussels: 2009), p. 10.</t>
    </r>
  </si>
  <si>
    <t>Plan B 4.0 - Supporting Data for Chapters 4 and 5 - World Energy Profile</t>
  </si>
  <si>
    <t>World Primary Energy Demand in 2006, with IEA Projection for 2008 and 2020</t>
  </si>
  <si>
    <t>Energy Source</t>
  </si>
  <si>
    <t>Growth Rate,
2006-2015</t>
  </si>
  <si>
    <t>Growth Rate,
2015-2020</t>
  </si>
  <si>
    <t>World Primary Energy Demand 2006</t>
  </si>
  <si>
    <t>World Primary Energy Demand 2008</t>
  </si>
  <si>
    <t>World Primary Energy Demand 2020</t>
  </si>
  <si>
    <t>Percent</t>
  </si>
  <si>
    <t>Million Tons Oil Equivalent</t>
  </si>
  <si>
    <t xml:space="preserve">Coal </t>
  </si>
  <si>
    <t>Oil</t>
  </si>
  <si>
    <t>of which Transport</t>
  </si>
  <si>
    <t>Gas</t>
  </si>
  <si>
    <t>Nuclear</t>
  </si>
  <si>
    <t>Hydro</t>
  </si>
  <si>
    <t>Biomass and Waste</t>
  </si>
  <si>
    <t>Other Renewables</t>
  </si>
  <si>
    <t>Total</t>
  </si>
  <si>
    <t>Total Non-renewable</t>
  </si>
  <si>
    <t>Total Renewable</t>
  </si>
  <si>
    <t>World Electricity Demand in 2006, with IEA Projection for 2008 and 2020</t>
  </si>
  <si>
    <t>Electricity Source</t>
  </si>
  <si>
    <t>World Electricity Demand, 2006</t>
  </si>
  <si>
    <t>World Electricity Demand, 2008</t>
  </si>
  <si>
    <t>World Electricity Demand, 2020</t>
  </si>
  <si>
    <t>Terawatt-hours</t>
  </si>
  <si>
    <t>Wind</t>
  </si>
  <si>
    <t>Geothermal</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</si>
  <si>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</si>
  <si>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</si>
  <si>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</si>
  <si>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t>World Carbon Dioxide Emissions from Fossil Fuel Combustion in 2006, with IEA Projection for 2008 and 2020</t>
  </si>
  <si>
    <t>Emissions</t>
  </si>
  <si>
    <t>Growth Rate, 2006-2015</t>
  </si>
  <si>
    <t>Growth Rate, 2015-2020</t>
  </si>
  <si>
    <t>Million Tons Carbon</t>
  </si>
  <si>
    <t>By Fuel:</t>
  </si>
  <si>
    <t>Coal</t>
  </si>
  <si>
    <t>By Sector:</t>
  </si>
  <si>
    <t>Power Generation</t>
  </si>
  <si>
    <t>Total Final Consumption</t>
  </si>
  <si>
    <t>of which transport</t>
  </si>
  <si>
    <t>of which marine bunkers</t>
  </si>
  <si>
    <t>of which international aviation</t>
  </si>
  <si>
    <t>Other Energy Sector</t>
  </si>
  <si>
    <r>
      <t xml:space="preserve">Notes: </t>
    </r>
    <r>
      <rPr>
        <sz val="10"/>
        <rFont val="Arial"/>
        <family val="0"/>
      </rPr>
      <t xml:space="preserve">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t>
    </r>
  </si>
  <si>
    <t>World Electricity Consumption for Lighting by Sector and Potential Electricity Savings, 2005</t>
  </si>
  <si>
    <t>Lighting Sector</t>
  </si>
  <si>
    <t>Worldwide Electricity Consumption for Lighting in 2005</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</si>
  <si>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</si>
  <si>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</si>
  <si>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</si>
  <si>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</si>
  <si>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</si>
  <si>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</si>
  <si>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</si>
  <si>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</si>
  <si>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</si>
  <si>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</si>
  <si>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</si>
  <si>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Potential Worldwide Electricity Savings by Switching to More-Efficient Lighting and Implementing System Control Technologies, 2005</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</si>
  <si>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</si>
  <si>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</si>
  <si>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</si>
  <si>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</si>
  <si>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</si>
  <si>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</si>
  <si>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</si>
  <si>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</si>
  <si>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</si>
  <si>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</si>
  <si>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2008</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</si>
  <si>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</si>
  <si>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</si>
  <si>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Source: Calculated by Earth Policy Institute from International Energy Agency (IEA), </t>
    </r>
    <r>
      <rPr>
        <i/>
        <sz val="10"/>
        <rFont val="Arial"/>
        <family val="2"/>
      </rPr>
      <t>World Energy Outlook 2008</t>
    </r>
    <r>
      <rPr>
        <sz val="10"/>
        <rFont val="Arial"/>
        <family val="2"/>
      </rPr>
      <t xml:space="preserve"> (Paris: 2008), p. 507.</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</si>
  <si>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</si>
  <si>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</si>
  <si>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</si>
  <si>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</si>
  <si>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</si>
  <si>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</si>
  <si>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</si>
  <si>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</si>
  <si>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</si>
  <si>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</si>
  <si>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</si>
  <si>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</si>
  <si>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</si>
  <si>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</si>
  <si>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</si>
  <si>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</si>
  <si>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</si>
  <si>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</si>
  <si>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</si>
  <si>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</si>
  <si>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Source: Compiled by Earth Policy Institute from International Energy Agency (IEA), </t>
    </r>
    <r>
      <rPr>
        <i/>
        <sz val="10"/>
        <rFont val="Arial"/>
        <family val="2"/>
      </rPr>
      <t>Light's Labour's Lost: Policies for Energy-efficient Lighting</t>
    </r>
    <r>
      <rPr>
        <sz val="10"/>
        <rFont val="Arial"/>
        <family val="2"/>
      </rPr>
      <t xml:space="preserve"> (Paris: 2006); 2005 electricity consumption estimated from IEA, </t>
    </r>
    <r>
      <rPr>
        <i/>
        <sz val="10"/>
        <rFont val="Arial"/>
        <family val="2"/>
      </rPr>
      <t>World Energy Outlook 2006</t>
    </r>
    <r>
      <rPr>
        <sz val="10"/>
        <rFont val="Arial"/>
        <family val="2"/>
      </rPr>
      <t xml:space="preserve"> (Paris: 2006).</t>
    </r>
  </si>
  <si>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</si>
  <si>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</si>
  <si>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</si>
  <si>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</si>
  <si>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</si>
  <si>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</si>
  <si>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</si>
  <si>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</si>
  <si>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</si>
  <si>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</si>
  <si>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</si>
  <si>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</si>
  <si>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</si>
  <si>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</si>
  <si>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</si>
  <si>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</si>
  <si>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</si>
  <si>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</si>
  <si>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</si>
  <si>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</si>
  <si>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</si>
  <si>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</si>
  <si>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Table 5-1. World Power and Energy from Renewables in 2008 and Plan B Goals for 2020</t>
  </si>
  <si>
    <t>Source</t>
  </si>
  <si>
    <t>Installed Capacity 2020</t>
  </si>
  <si>
    <t>Electricity and Heat Generation 2008</t>
  </si>
  <si>
    <t>Electricity and Heat Generation 2020</t>
  </si>
  <si>
    <t>Electricity Generating Capacity</t>
  </si>
  <si>
    <t>Electrical Gigawatts</t>
  </si>
  <si>
    <t>Petajoules</t>
  </si>
  <si>
    <t>Solar Thermal Power Plants</t>
  </si>
  <si>
    <t>Biomass</t>
  </si>
  <si>
    <t>Hydropower</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</si>
  <si>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</si>
  <si>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</si>
  <si>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</si>
  <si>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</si>
  <si>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</si>
  <si>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</si>
  <si>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</si>
  <si>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</si>
  <si>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</si>
  <si>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</si>
  <si>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t>Goal for 2020</t>
  </si>
  <si>
    <t xml:space="preserve">Electricity and Heat Generation from Fossil Fuels and Nuclear </t>
  </si>
  <si>
    <t>Heat</t>
  </si>
  <si>
    <t>Electricity Generation from Renewables</t>
  </si>
  <si>
    <t>Rooftop Solar Electric Systems</t>
  </si>
  <si>
    <t>Solar Electric Power Plants</t>
  </si>
  <si>
    <t xml:space="preserve">Thermal Energy Capture from Renewable Sources </t>
  </si>
  <si>
    <t>Fuel Ethanol</t>
  </si>
  <si>
    <t>Biodiesel</t>
  </si>
  <si>
    <t>Total Energy Consumption</t>
  </si>
  <si>
    <t>Natural Gas</t>
  </si>
  <si>
    <t>Solar Photovoltaics</t>
  </si>
  <si>
    <t>World Energy Growth Rates by Source, 2000-2008</t>
  </si>
  <si>
    <t>Average Annual Growth Rate</t>
  </si>
  <si>
    <t>Compound Annual Growth Rate</t>
  </si>
  <si>
    <t>Wind Power</t>
  </si>
  <si>
    <t>Geothermal Power *</t>
  </si>
  <si>
    <t>Geothermal Heat</t>
  </si>
  <si>
    <t>Hydroelectric</t>
  </si>
  <si>
    <t>Nuclear Power</t>
  </si>
  <si>
    <t>* Note: Due to lack of 2008 data, growth rates for geothermal power are for 2000-2009.</t>
  </si>
  <si>
    <r>
      <t xml:space="preserve">Source: Compiled by Earth Policy Institute with 1975-1979 data from Worldwatch Institute, </t>
    </r>
    <r>
      <rPr>
        <i/>
        <sz val="10"/>
        <rFont val="Arial"/>
        <family val="2"/>
      </rPr>
      <t>Signposts 2004</t>
    </r>
    <r>
      <rPr>
        <sz val="10"/>
        <rFont val="Arial"/>
        <family val="2"/>
      </rPr>
      <t xml:space="preserve">, CD-ROM (Washington, DC: 2004); 1980-2000 from Worldwatch Institute, </t>
    </r>
    <r>
      <rPr>
        <i/>
        <sz val="10"/>
        <rFont val="Arial"/>
        <family val="2"/>
      </rPr>
      <t>Vital Signs 2007-2008</t>
    </r>
    <r>
      <rPr>
        <sz val="10"/>
        <rFont val="Arial"/>
        <family val="2"/>
      </rPr>
      <t xml:space="preserve"> (Washington DC: 2008), p. 39; 2001-2008 from Prometheus Institute and Greentech Media, "25th Annual Data Collection Results: PV Production Explodes in 2008," </t>
    </r>
    <r>
      <rPr>
        <i/>
        <sz val="10"/>
        <rFont val="Arial"/>
        <family val="2"/>
      </rPr>
      <t>PVNews</t>
    </r>
    <r>
      <rPr>
        <sz val="10"/>
        <rFont val="Arial"/>
        <family val="2"/>
      </rPr>
      <t>, vol. 28, no. 4 (April 2009), pp. 15-18.</t>
    </r>
  </si>
  <si>
    <r>
      <t xml:space="preserve">Source: Compiled by Earth Policy Institute with 1995-1999 data from Worldwatch Institute, </t>
    </r>
    <r>
      <rPr>
        <i/>
        <sz val="10"/>
        <rFont val="Arial"/>
        <family val="2"/>
      </rPr>
      <t>Signposts 2004</t>
    </r>
    <r>
      <rPr>
        <sz val="10"/>
        <rFont val="Arial"/>
        <family val="2"/>
      </rPr>
      <t xml:space="preserve">, CD-ROM (Washington, DC: 2005); 2000 data from Prometheus Institute, "23rd Annual Data Collection - Final," </t>
    </r>
    <r>
      <rPr>
        <i/>
        <sz val="10"/>
        <rFont val="Arial"/>
        <family val="2"/>
      </rPr>
      <t>PVNews</t>
    </r>
    <r>
      <rPr>
        <sz val="10"/>
        <rFont val="Arial"/>
        <family val="2"/>
      </rPr>
      <t xml:space="preserve">, vol. 26, no. 4 (April 2007), pp. 8-9; 2001-2008 data from Prometheus Institute and Greentech Media, "25th Annual Data Collection Results: PV Production Explodes in 2008," </t>
    </r>
    <r>
      <rPr>
        <i/>
        <sz val="10"/>
        <rFont val="Arial"/>
        <family val="2"/>
      </rPr>
      <t>PVNews</t>
    </r>
    <r>
      <rPr>
        <sz val="10"/>
        <rFont val="Arial"/>
        <family val="2"/>
      </rPr>
      <t>, vol. 28, no. 4 (April 2009), pp. 15-18.</t>
    </r>
  </si>
  <si>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</si>
  <si>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3-4.</t>
    </r>
  </si>
  <si>
    <r>
      <t xml:space="preserve">Source: European Photovoltaic Industry Association, </t>
    </r>
    <r>
      <rPr>
        <i/>
        <sz val="10"/>
        <rFont val="Arial"/>
        <family val="2"/>
      </rPr>
      <t>Global Market Outlook for Photovoltaics Until 2013</t>
    </r>
    <r>
      <rPr>
        <sz val="10"/>
        <rFont val="Arial"/>
        <family val="2"/>
      </rPr>
      <t xml:space="preserve"> (Brussels: April 2009), p. 4.</t>
    </r>
  </si>
  <si>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7-13.</t>
    </r>
  </si>
  <si>
    <r>
      <t xml:space="preserve">Power Capacity </t>
    </r>
    <r>
      <rPr>
        <vertAlign val="superscript"/>
        <sz val="10"/>
        <rFont val="Arial"/>
        <family val="2"/>
      </rPr>
      <t>(1)</t>
    </r>
  </si>
  <si>
    <r>
      <t>Andaluc</t>
    </r>
    <r>
      <rPr>
        <sz val="10"/>
        <rFont val="Arial"/>
        <family val="2"/>
      </rPr>
      <t>ί</t>
    </r>
    <r>
      <rPr>
        <sz val="10"/>
        <rFont val="Arial"/>
        <family val="0"/>
      </rPr>
      <t>a, Spain</t>
    </r>
  </si>
  <si>
    <r>
      <t>Sol</t>
    </r>
    <r>
      <rPr>
        <sz val="10"/>
        <rFont val="Arial"/>
        <family val="2"/>
      </rPr>
      <t>ú</t>
    </r>
    <r>
      <rPr>
        <sz val="10"/>
        <rFont val="Arial"/>
        <family val="0"/>
      </rPr>
      <t>car Platform</t>
    </r>
  </si>
  <si>
    <r>
      <t xml:space="preserve">Ramat Negev, Israel </t>
    </r>
    <r>
      <rPr>
        <vertAlign val="superscript"/>
        <sz val="10"/>
        <rFont val="Arial"/>
        <family val="2"/>
      </rPr>
      <t>(3)</t>
    </r>
  </si>
  <si>
    <r>
      <t xml:space="preserve">Notes: </t>
    </r>
    <r>
      <rPr>
        <vertAlign val="superscript"/>
        <sz val="10"/>
        <rFont val="Arial"/>
        <family val="2"/>
      </rPr>
      <t>(1)</t>
    </r>
    <r>
      <rPr>
        <sz val="10"/>
        <rFont val="Arial"/>
        <family val="0"/>
      </rPr>
      <t xml:space="preserve"> Power capacity lists proposed size with possible expansions noted in parentheses; </t>
    </r>
    <r>
      <rPr>
        <vertAlign val="superscript"/>
        <sz val="10"/>
        <rFont val="Arial"/>
        <family val="2"/>
      </rPr>
      <t>(2)</t>
    </r>
    <r>
      <rPr>
        <sz val="10"/>
        <rFont val="Arial"/>
        <family val="0"/>
      </rPr>
      <t xml:space="preserve"> Some CSP projects such as the Solúcar Platform are modular and part can come online before the total project is complete; </t>
    </r>
    <r>
      <rPr>
        <vertAlign val="superscript"/>
        <sz val="10"/>
        <rFont val="Arial"/>
        <family val="2"/>
      </rPr>
      <t>(3)</t>
    </r>
    <r>
      <rPr>
        <sz val="10"/>
        <rFont val="Arial"/>
        <family val="0"/>
      </rPr>
      <t xml:space="preserve"> Israel's Ministry for National Infrastructures issued a tender in early 2008 for 250 megawatts of CSP.</t>
    </r>
  </si>
  <si>
    <t>Cumulative Installed Wind Electricity-Generating Capacity in Leading Countries and the World, 1980-2008</t>
  </si>
  <si>
    <t xml:space="preserve">France </t>
  </si>
  <si>
    <t>U.K.</t>
  </si>
  <si>
    <t>n.a</t>
  </si>
  <si>
    <t>Note: n.a. = data not available. The sum of individual country totals may not match world total since data are from different sources; breakdown for countries with less than 3,000 MW of capacity in 2008 is not presented here.</t>
  </si>
  <si>
    <r>
      <t xml:space="preserve">Source: Compiled by Earth Policy Institute with world data from Global Wind Energy Council (GWEC), </t>
    </r>
    <r>
      <rPr>
        <i/>
        <sz val="10"/>
        <rFont val="Arial"/>
        <family val="2"/>
      </rPr>
      <t>Global Wind 2008 Report</t>
    </r>
    <r>
      <rPr>
        <sz val="10"/>
        <rFont val="Arial"/>
        <family val="2"/>
      </rPr>
      <t xml:space="preserve"> (Brussels: 2009), and Janet L. Sawin, "Wind Power Still Soaring," in Worldwatch Institute, </t>
    </r>
    <r>
      <rPr>
        <i/>
        <sz val="10"/>
        <rFont val="Arial"/>
        <family val="2"/>
      </rPr>
      <t>Vital Signs 2007-2008</t>
    </r>
    <r>
      <rPr>
        <sz val="10"/>
        <rFont val="Arial"/>
        <family val="2"/>
      </rPr>
      <t xml:space="preserve"> (New York: W. W. Norton &amp; Company, 2007). Country data from Worldwatch Institute, </t>
    </r>
    <r>
      <rPr>
        <i/>
        <sz val="10"/>
        <rFont val="Arial"/>
        <family val="2"/>
      </rPr>
      <t>Signposts 2001</t>
    </r>
    <r>
      <rPr>
        <sz val="10"/>
        <rFont val="Arial"/>
        <family val="2"/>
      </rPr>
      <t xml:space="preserve">, CD-ROM (Washington, DC: 2001); Chinese Renewable Energy Industries Association, </t>
    </r>
    <r>
      <rPr>
        <i/>
        <sz val="10"/>
        <rFont val="Arial"/>
        <family val="2"/>
      </rPr>
      <t>China Wind Power Report 2007</t>
    </r>
    <r>
      <rPr>
        <sz val="10"/>
        <rFont val="Arial"/>
        <family val="2"/>
      </rPr>
      <t xml:space="preserve"> (Beijing: China Environmental Science Press, 2007); American Wind Energy Association, </t>
    </r>
    <r>
      <rPr>
        <i/>
        <sz val="10"/>
        <rFont val="Arial"/>
        <family val="2"/>
      </rPr>
      <t>Global Wind Energy Market Report</t>
    </r>
    <r>
      <rPr>
        <sz val="10"/>
        <rFont val="Arial"/>
        <family val="2"/>
      </rPr>
      <t xml:space="preserve">, various issues (Washington, DC: 2002-2005); GWEC, op. cit. this note; GWEC, </t>
    </r>
    <r>
      <rPr>
        <i/>
        <sz val="10"/>
        <rFont val="Arial"/>
        <family val="2"/>
      </rPr>
      <t xml:space="preserve">Global Wind 2006 Report </t>
    </r>
    <r>
      <rPr>
        <sz val="10"/>
        <rFont val="Arial"/>
        <family val="2"/>
      </rPr>
      <t xml:space="preserve">(Brussels: 2007); François Demarcq, "Perspectives in France for the Coming Ten Years: WIND ENERGY," in </t>
    </r>
    <r>
      <rPr>
        <i/>
        <sz val="10"/>
        <rFont val="Arial"/>
        <family val="2"/>
      </rPr>
      <t xml:space="preserve">1999 European Wind Energy Conference </t>
    </r>
    <r>
      <rPr>
        <sz val="10"/>
        <rFont val="Arial"/>
        <family val="2"/>
      </rPr>
      <t xml:space="preserve">(Nice, France: 1999); British Wind Energy Association, </t>
    </r>
    <r>
      <rPr>
        <i/>
        <sz val="10"/>
        <rFont val="Arial"/>
        <family val="2"/>
      </rPr>
      <t>Wind Energy in the UK</t>
    </r>
    <r>
      <rPr>
        <sz val="10"/>
        <rFont val="Arial"/>
        <family val="2"/>
      </rPr>
      <t xml:space="preserve"> (London: 2008); Associazione Nazionale Energia del Vento (ANEV), "Installed Capacity Until 1999," email to Amy Heinzerling, Earth Policy Institute, 22 September 2009; and European Wind Energy Association, "Wind Energy - The Facts," (Brussels: 1999 and 2004).</t>
    </r>
  </si>
  <si>
    <r>
      <t>Source: Werner Weiss, Irene Bergmann, and Roman Stelzer,</t>
    </r>
    <r>
      <rPr>
        <i/>
        <sz val="10"/>
        <rFont val="Arial"/>
        <family val="2"/>
      </rPr>
      <t xml:space="preserve"> Solar Heat Worldwide: Markets and Contribution to the Energy Supply 2007</t>
    </r>
    <r>
      <rPr>
        <sz val="10"/>
        <rFont val="Arial"/>
        <family val="0"/>
      </rPr>
      <t xml:space="preserve"> (Gleisdorf, Austria: International Energy Agency, Solar Heating &amp; Cooling Programme, May 2009), p. 21; U.N. Population Division, </t>
    </r>
    <r>
      <rPr>
        <i/>
        <sz val="10"/>
        <rFont val="Arial"/>
        <family val="2"/>
      </rPr>
      <t>World Population Prospects: The 2008 Revision Population Database</t>
    </r>
    <r>
      <rPr>
        <sz val="10"/>
        <rFont val="Arial"/>
        <family val="0"/>
      </rPr>
      <t xml:space="preserve">, at http://esa.un.org/unpp, updated 11 March 2009; Taiwan population from Population Reference Bureau, </t>
    </r>
    <r>
      <rPr>
        <i/>
        <sz val="10"/>
        <rFont val="Arial"/>
        <family val="2"/>
      </rPr>
      <t>2007 World Population Data Sheet</t>
    </r>
    <r>
      <rPr>
        <sz val="10"/>
        <rFont val="Arial"/>
        <family val="0"/>
      </rPr>
      <t xml:space="preserve"> (Washington, DC: August 2007).</t>
    </r>
  </si>
  <si>
    <r>
      <t xml:space="preserve">Source: Werner Weiss, Irene Bergmann, and Roman Stelzer, </t>
    </r>
    <r>
      <rPr>
        <i/>
        <sz val="10"/>
        <rFont val="Arial"/>
        <family val="2"/>
      </rPr>
      <t>Solar Heat Worldwide: Markets and Contribution to the Energy Supply 2007</t>
    </r>
    <r>
      <rPr>
        <sz val="10"/>
        <rFont val="Arial"/>
        <family val="0"/>
      </rPr>
      <t xml:space="preserve"> (Gleisdorf, Austria: International Energy Agency, Solar Heating &amp; Cooling Programme, May 2009), p. 21</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</si>
</sst>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 numFmtId="211" formatCode="mmm\-yyyy"/>
  </numFmts>
  <fonts count="39">
    <font>
      <sz val="10"/>
      <name val="Arial"/>
      <family val="0"/>
    </font>
    <font>
      <b/>
      <sz val="10"/>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vertAlign val="subscript"/>
      <sz val="10"/>
      <name val="Arial"/>
      <family val="2"/>
    </font>
    <font>
      <b/>
      <i/>
      <sz val="10"/>
      <name val="Arial"/>
      <family val="2"/>
    </font>
    <font>
      <i/>
      <sz val="12"/>
      <name val="Times New Roman"/>
      <family val="1"/>
    </font>
    <font>
      <vertAlign val="superscript"/>
      <sz val="10"/>
      <name val="Arial"/>
      <family val="2"/>
    </font>
    <font>
      <sz val="10"/>
      <name val="Courier"/>
      <family val="0"/>
    </font>
    <font>
      <u val="single"/>
      <sz val="10"/>
      <name val="Arial"/>
      <family val="0"/>
    </font>
    <font>
      <u val="single"/>
      <vertAlign val="superscript"/>
      <sz val="10"/>
      <name val="Arial"/>
      <family val="2"/>
    </font>
    <font>
      <sz val="14"/>
      <name val="Arial"/>
      <family val="2"/>
    </font>
    <font>
      <sz val="12"/>
      <name val="Arial"/>
      <family val="2"/>
    </font>
    <font>
      <sz val="9"/>
      <name val="Arial"/>
      <family val="0"/>
    </font>
    <font>
      <sz val="11.5"/>
      <name val="Arial"/>
      <family val="2"/>
    </font>
    <font>
      <sz val="10"/>
      <color indexed="8"/>
      <name val="Arial"/>
      <family val="2"/>
    </font>
    <font>
      <sz val="15"/>
      <name val="Arial"/>
      <family val="2"/>
    </font>
    <font>
      <sz val="10.75"/>
      <name val="Arial"/>
      <family val="2"/>
    </font>
    <font>
      <i/>
      <vertAlign val="sub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18" fillId="0" borderId="0">
      <alignment/>
      <protection/>
    </xf>
    <xf numFmtId="0" fontId="0" fillId="0" borderId="0">
      <alignment/>
      <protection/>
    </xf>
    <xf numFmtId="0" fontId="0" fillId="0" borderId="0">
      <alignment/>
      <protection/>
    </xf>
    <xf numFmtId="0" fontId="28"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96">
    <xf numFmtId="0" fontId="0" fillId="0" borderId="0" xfId="0" applyAlignment="1">
      <alignment/>
    </xf>
    <xf numFmtId="0" fontId="1" fillId="0" borderId="0" xfId="0" applyFont="1" applyAlignment="1">
      <alignment/>
    </xf>
    <xf numFmtId="0" fontId="0" fillId="0" borderId="10" xfId="0" applyBorder="1" applyAlignment="1">
      <alignment horizontal="left"/>
    </xf>
    <xf numFmtId="0" fontId="0" fillId="0" borderId="10" xfId="0" applyBorder="1" applyAlignment="1">
      <alignment horizontal="right" wrapText="1"/>
    </xf>
    <xf numFmtId="0" fontId="0" fillId="0" borderId="0" xfId="0" applyBorder="1" applyAlignment="1">
      <alignment/>
    </xf>
    <xf numFmtId="0" fontId="0" fillId="0" borderId="0" xfId="0" applyAlignment="1">
      <alignment horizontal="right"/>
    </xf>
    <xf numFmtId="0" fontId="0" fillId="0" borderId="0" xfId="0" applyFont="1" applyBorder="1" applyAlignment="1">
      <alignment/>
    </xf>
    <xf numFmtId="167" fontId="0" fillId="0" borderId="0" xfId="0" applyNumberFormat="1" applyFont="1" applyBorder="1" applyAlignment="1">
      <alignment/>
    </xf>
    <xf numFmtId="3" fontId="0" fillId="0" borderId="0" xfId="0" applyNumberFormat="1" applyAlignment="1">
      <alignment/>
    </xf>
    <xf numFmtId="3" fontId="0" fillId="0" borderId="0" xfId="0" applyNumberFormat="1" applyBorder="1" applyAlignment="1">
      <alignment/>
    </xf>
    <xf numFmtId="0" fontId="23" fillId="0" borderId="0" xfId="0" applyFont="1" applyFill="1" applyBorder="1" applyAlignment="1">
      <alignment horizontal="left" indent="2"/>
    </xf>
    <xf numFmtId="167" fontId="23" fillId="0" borderId="0" xfId="0" applyNumberFormat="1" applyFont="1" applyFill="1" applyBorder="1" applyAlignment="1">
      <alignment/>
    </xf>
    <xf numFmtId="3" fontId="23" fillId="0" borderId="0" xfId="0" applyNumberFormat="1" applyFont="1" applyFill="1" applyAlignment="1">
      <alignment/>
    </xf>
    <xf numFmtId="3" fontId="23" fillId="0" borderId="0" xfId="0" applyNumberFormat="1" applyFont="1" applyFill="1" applyBorder="1" applyAlignment="1">
      <alignment/>
    </xf>
    <xf numFmtId="0" fontId="23" fillId="0" borderId="0" xfId="0" applyFont="1" applyFill="1" applyAlignment="1">
      <alignment/>
    </xf>
    <xf numFmtId="0" fontId="0" fillId="0" borderId="10" xfId="0" applyFont="1" applyBorder="1" applyAlignment="1">
      <alignment/>
    </xf>
    <xf numFmtId="167" fontId="0" fillId="0" borderId="10" xfId="0" applyNumberFormat="1" applyFont="1" applyBorder="1" applyAlignment="1">
      <alignment/>
    </xf>
    <xf numFmtId="3" fontId="0" fillId="0" borderId="10" xfId="0" applyNumberFormat="1" applyBorder="1" applyAlignment="1">
      <alignment/>
    </xf>
    <xf numFmtId="3" fontId="0" fillId="0" borderId="10" xfId="0" applyNumberForma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0" fontId="0" fillId="0" borderId="0" xfId="0" applyFont="1" applyFill="1" applyBorder="1" applyAlignment="1">
      <alignment/>
    </xf>
    <xf numFmtId="3" fontId="0" fillId="0" borderId="0" xfId="0" applyNumberFormat="1" applyFont="1" applyBorder="1" applyAlignment="1">
      <alignment/>
    </xf>
    <xf numFmtId="0" fontId="0" fillId="0" borderId="0" xfId="0" applyFont="1" applyFill="1" applyBorder="1" applyAlignment="1">
      <alignment horizontal="left" indent="2"/>
    </xf>
    <xf numFmtId="0" fontId="0" fillId="0" borderId="10" xfId="0" applyFont="1" applyFill="1" applyBorder="1" applyAlignment="1">
      <alignment horizontal="left" indent="2"/>
    </xf>
    <xf numFmtId="0" fontId="0" fillId="0" borderId="10" xfId="0" applyBorder="1" applyAlignment="1">
      <alignment/>
    </xf>
    <xf numFmtId="3" fontId="0" fillId="0" borderId="10" xfId="0" applyNumberFormat="1" applyFill="1" applyBorder="1" applyAlignment="1">
      <alignment horizontal="right"/>
    </xf>
    <xf numFmtId="0" fontId="1"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Font="1" applyBorder="1" applyAlignment="1">
      <alignment vertical="top" wrapText="1"/>
    </xf>
    <xf numFmtId="0" fontId="0" fillId="0" borderId="0" xfId="0" applyBorder="1" applyAlignment="1">
      <alignment horizontal="right" wrapText="1"/>
    </xf>
    <xf numFmtId="0" fontId="0" fillId="0" borderId="0" xfId="0" applyBorder="1" applyAlignment="1">
      <alignment horizontal="right"/>
    </xf>
    <xf numFmtId="0" fontId="0" fillId="0" borderId="10" xfId="0" applyFont="1" applyFill="1" applyBorder="1" applyAlignment="1">
      <alignment/>
    </xf>
    <xf numFmtId="3" fontId="0" fillId="0" borderId="10" xfId="0" applyNumberFormat="1" applyFont="1" applyBorder="1" applyAlignment="1">
      <alignment/>
    </xf>
    <xf numFmtId="3" fontId="1" fillId="0" borderId="0" xfId="0" applyNumberFormat="1" applyFont="1" applyBorder="1" applyAlignment="1">
      <alignment/>
    </xf>
    <xf numFmtId="0" fontId="0" fillId="0" borderId="0" xfId="0" applyBorder="1" applyAlignment="1">
      <alignment vertical="top" wrapText="1"/>
    </xf>
    <xf numFmtId="0" fontId="0" fillId="0" borderId="0" xfId="0" applyFont="1" applyBorder="1" applyAlignment="1">
      <alignment horizontal="left" vertical="top"/>
    </xf>
    <xf numFmtId="0" fontId="0" fillId="0" borderId="0" xfId="0" applyAlignment="1">
      <alignment wrapText="1"/>
    </xf>
    <xf numFmtId="0" fontId="0" fillId="0" borderId="11" xfId="0" applyBorder="1" applyAlignment="1">
      <alignment horizontal="right" wrapText="1"/>
    </xf>
    <xf numFmtId="0" fontId="0" fillId="0" borderId="10" xfId="0" applyFill="1" applyBorder="1" applyAlignment="1">
      <alignment horizontal="right" wrapText="1"/>
    </xf>
    <xf numFmtId="0" fontId="0" fillId="0" borderId="0" xfId="0" applyFont="1" applyAlignment="1">
      <alignment/>
    </xf>
    <xf numFmtId="167" fontId="0" fillId="0" borderId="12" xfId="0" applyNumberFormat="1" applyFont="1" applyBorder="1" applyAlignment="1">
      <alignment/>
    </xf>
    <xf numFmtId="3" fontId="0" fillId="0" borderId="0" xfId="0" applyNumberFormat="1" applyFont="1" applyAlignment="1">
      <alignment/>
    </xf>
    <xf numFmtId="3" fontId="0" fillId="0" borderId="0" xfId="0" applyNumberFormat="1" applyFont="1" applyFill="1" applyAlignment="1">
      <alignment/>
    </xf>
    <xf numFmtId="0" fontId="0" fillId="0" borderId="0" xfId="0" applyAlignment="1">
      <alignment horizontal="left" indent="2"/>
    </xf>
    <xf numFmtId="0" fontId="1" fillId="0" borderId="0" xfId="0" applyFont="1" applyFill="1" applyAlignment="1">
      <alignment/>
    </xf>
    <xf numFmtId="0" fontId="0" fillId="0" borderId="10" xfId="0" applyBorder="1" applyAlignment="1">
      <alignment horizontal="left" indent="2"/>
    </xf>
    <xf numFmtId="167" fontId="0" fillId="0" borderId="11" xfId="0" applyNumberFormat="1" applyFont="1" applyBorder="1" applyAlignment="1">
      <alignment/>
    </xf>
    <xf numFmtId="3" fontId="0" fillId="0" borderId="10" xfId="0" applyNumberFormat="1" applyFont="1" applyFill="1" applyBorder="1" applyAlignment="1">
      <alignment/>
    </xf>
    <xf numFmtId="0" fontId="1" fillId="0" borderId="0" xfId="0" applyFont="1" applyBorder="1" applyAlignment="1">
      <alignment/>
    </xf>
    <xf numFmtId="0" fontId="0" fillId="0" borderId="0" xfId="0" applyBorder="1" applyAlignment="1">
      <alignment horizontal="left" indent="2"/>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Font="1" applyAlignment="1">
      <alignment horizontal="left" indent="2"/>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3" fontId="0" fillId="0" borderId="0" xfId="0" applyNumberFormat="1" applyFill="1" applyAlignment="1">
      <alignment/>
    </xf>
    <xf numFmtId="0" fontId="23" fillId="0" borderId="0" xfId="0" applyFont="1" applyAlignment="1">
      <alignment horizontal="left" indent="6"/>
    </xf>
    <xf numFmtId="167" fontId="23" fillId="0" borderId="0" xfId="0" applyNumberFormat="1" applyFont="1" applyBorder="1" applyAlignment="1">
      <alignment/>
    </xf>
    <xf numFmtId="167" fontId="23" fillId="0" borderId="12" xfId="0" applyNumberFormat="1" applyFont="1" applyBorder="1" applyAlignment="1">
      <alignment/>
    </xf>
    <xf numFmtId="3" fontId="23" fillId="0" borderId="0" xfId="0" applyNumberFormat="1" applyFont="1" applyAlignment="1">
      <alignment/>
    </xf>
    <xf numFmtId="0" fontId="23" fillId="0" borderId="0" xfId="0" applyFont="1" applyAlignment="1">
      <alignment/>
    </xf>
    <xf numFmtId="0" fontId="25" fillId="0" borderId="0" xfId="0" applyFont="1" applyAlignment="1">
      <alignment/>
    </xf>
    <xf numFmtId="3" fontId="25" fillId="0" borderId="0" xfId="0" applyNumberFormat="1" applyFont="1" applyAlignment="1">
      <alignment/>
    </xf>
    <xf numFmtId="0" fontId="0" fillId="0" borderId="0" xfId="0" applyFont="1" applyBorder="1" applyAlignment="1">
      <alignment horizontal="left" indent="4"/>
    </xf>
    <xf numFmtId="3" fontId="1" fillId="0" borderId="0" xfId="0" applyNumberFormat="1" applyFont="1" applyAlignment="1">
      <alignment/>
    </xf>
    <xf numFmtId="0" fontId="26" fillId="0" borderId="0" xfId="0" applyFont="1" applyAlignment="1">
      <alignment/>
    </xf>
    <xf numFmtId="0" fontId="0" fillId="0" borderId="10" xfId="0" applyFont="1" applyBorder="1" applyAlignment="1">
      <alignment horizontal="left" indent="2"/>
    </xf>
    <xf numFmtId="0" fontId="0" fillId="0" borderId="0" xfId="0" applyFont="1" applyBorder="1" applyAlignment="1">
      <alignment horizontal="left" indent="2"/>
    </xf>
    <xf numFmtId="167" fontId="0" fillId="0" borderId="13" xfId="0" applyNumberFormat="1" applyFont="1" applyBorder="1" applyAlignment="1">
      <alignment/>
    </xf>
    <xf numFmtId="0" fontId="1" fillId="0" borderId="0" xfId="0" applyFont="1" applyBorder="1" applyAlignment="1">
      <alignment horizontal="left" indent="4"/>
    </xf>
    <xf numFmtId="167" fontId="1" fillId="0" borderId="0" xfId="0" applyNumberFormat="1" applyFont="1" applyBorder="1" applyAlignment="1">
      <alignment/>
    </xf>
    <xf numFmtId="166" fontId="1" fillId="0" borderId="0" xfId="0" applyNumberFormat="1" applyFont="1" applyBorder="1" applyAlignment="1">
      <alignment/>
    </xf>
    <xf numFmtId="0" fontId="0" fillId="0" borderId="0" xfId="0" applyFont="1" applyAlignment="1">
      <alignment vertical="top" wrapText="1"/>
    </xf>
    <xf numFmtId="0" fontId="0" fillId="0" borderId="0" xfId="0" applyFont="1" applyBorder="1" applyAlignment="1">
      <alignment vertical="top" wrapText="1"/>
    </xf>
    <xf numFmtId="0" fontId="0" fillId="0" borderId="10" xfId="0" applyFont="1" applyBorder="1" applyAlignment="1">
      <alignment horizontal="left"/>
    </xf>
    <xf numFmtId="0" fontId="0" fillId="0" borderId="10" xfId="0" applyFont="1" applyBorder="1" applyAlignment="1">
      <alignment horizontal="right" wrapText="1"/>
    </xf>
    <xf numFmtId="0" fontId="0" fillId="0" borderId="0"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0"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1" fillId="0" borderId="0" xfId="0" applyFont="1" applyBorder="1" applyAlignment="1">
      <alignment vertical="top" wrapText="1"/>
    </xf>
    <xf numFmtId="0" fontId="27" fillId="0" borderId="0" xfId="0" applyFont="1" applyAlignment="1">
      <alignment vertical="top" wrapText="1"/>
    </xf>
    <xf numFmtId="0" fontId="0" fillId="0" borderId="0" xfId="0" applyFont="1" applyAlignment="1">
      <alignment horizontal="left" vertical="top" wrapText="1"/>
    </xf>
    <xf numFmtId="0" fontId="1" fillId="0" borderId="0" xfId="0" applyFont="1" applyAlignment="1">
      <alignment vertical="top" wrapText="1"/>
    </xf>
    <xf numFmtId="15" fontId="0" fillId="0" borderId="0" xfId="0" applyNumberFormat="1" applyFont="1" applyAlignment="1" quotePrefix="1">
      <alignment vertical="top"/>
    </xf>
    <xf numFmtId="0" fontId="1" fillId="0" borderId="0" xfId="0" applyFont="1" applyAlignment="1">
      <alignment vertical="top"/>
    </xf>
    <xf numFmtId="0" fontId="0" fillId="0" borderId="0" xfId="0" applyFont="1" applyAlignment="1" quotePrefix="1">
      <alignment/>
    </xf>
    <xf numFmtId="0" fontId="1"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horizontal="right" vertical="top" wrapText="1"/>
    </xf>
    <xf numFmtId="166" fontId="0" fillId="0" borderId="0" xfId="0" applyNumberFormat="1" applyFont="1" applyAlignment="1">
      <alignment/>
    </xf>
    <xf numFmtId="0" fontId="1" fillId="0" borderId="10" xfId="0" applyFont="1" applyBorder="1" applyAlignment="1">
      <alignment/>
    </xf>
    <xf numFmtId="3" fontId="1" fillId="0" borderId="10" xfId="0" applyNumberFormat="1" applyFont="1" applyBorder="1" applyAlignment="1">
      <alignment/>
    </xf>
    <xf numFmtId="0" fontId="27"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wrapText="1"/>
    </xf>
    <xf numFmtId="0" fontId="14" fillId="0" borderId="0" xfId="53" applyAlignment="1">
      <alignment/>
    </xf>
    <xf numFmtId="0" fontId="14" fillId="0" borderId="0" xfId="53" applyFont="1" applyAlignment="1">
      <alignment/>
    </xf>
    <xf numFmtId="0" fontId="14" fillId="0" borderId="0" xfId="53" applyAlignment="1">
      <alignment wrapText="1"/>
    </xf>
    <xf numFmtId="0" fontId="14" fillId="0" borderId="0" xfId="53" applyFont="1" applyAlignment="1">
      <alignment wrapText="1"/>
    </xf>
    <xf numFmtId="0" fontId="0" fillId="0" borderId="10" xfId="0" applyFont="1" applyBorder="1" applyAlignment="1">
      <alignment/>
    </xf>
    <xf numFmtId="0" fontId="0" fillId="0" borderId="10" xfId="0" applyFont="1" applyFill="1" applyBorder="1" applyAlignment="1">
      <alignment horizontal="right" wrapText="1"/>
    </xf>
    <xf numFmtId="0" fontId="1"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0" fillId="0" borderId="0" xfId="0" applyFont="1" applyBorder="1" applyAlignment="1">
      <alignment horizontal="center"/>
    </xf>
    <xf numFmtId="3" fontId="0" fillId="0" borderId="0" xfId="0" applyNumberFormat="1" applyAlignment="1">
      <alignment horizontal="right"/>
    </xf>
    <xf numFmtId="3" fontId="29" fillId="0" borderId="0" xfId="0" applyNumberFormat="1" applyFon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3" fontId="29" fillId="0" borderId="0" xfId="0" applyNumberFormat="1" applyFont="1" applyAlignment="1">
      <alignment/>
    </xf>
    <xf numFmtId="0" fontId="0" fillId="0" borderId="0" xfId="0" applyFont="1" applyFill="1" applyAlignment="1">
      <alignment vertical="top" wrapText="1"/>
    </xf>
    <xf numFmtId="0" fontId="0" fillId="0" borderId="0" xfId="0" applyAlignment="1">
      <alignment vertical="top" wrapText="1"/>
    </xf>
    <xf numFmtId="0" fontId="0" fillId="0" borderId="10" xfId="0" applyBorder="1" applyAlignment="1">
      <alignment horizontal="right"/>
    </xf>
    <xf numFmtId="0" fontId="0" fillId="0" borderId="0" xfId="0" applyBorder="1" applyAlignment="1">
      <alignment horizontal="center"/>
    </xf>
    <xf numFmtId="0" fontId="29" fillId="0" borderId="0" xfId="0" applyFont="1" applyBorder="1" applyAlignment="1">
      <alignment/>
    </xf>
    <xf numFmtId="4" fontId="0" fillId="0" borderId="0" xfId="0" applyNumberFormat="1" applyAlignment="1">
      <alignment/>
    </xf>
    <xf numFmtId="0" fontId="0" fillId="0" borderId="0" xfId="0" applyNumberFormat="1" applyAlignment="1">
      <alignment horizontal="left" indent="2"/>
    </xf>
    <xf numFmtId="3" fontId="0" fillId="0" borderId="10" xfId="0" applyNumberFormat="1" applyFont="1" applyBorder="1" applyAlignment="1">
      <alignment/>
    </xf>
    <xf numFmtId="0" fontId="0" fillId="0" borderId="0" xfId="0" applyFont="1" applyBorder="1" applyAlignment="1">
      <alignment/>
    </xf>
    <xf numFmtId="164" fontId="0" fillId="0" borderId="0" xfId="0" applyNumberFormat="1" applyAlignment="1">
      <alignment/>
    </xf>
    <xf numFmtId="164" fontId="1" fillId="0" borderId="0" xfId="0" applyNumberFormat="1" applyFont="1" applyAlignment="1">
      <alignment horizontal="left"/>
    </xf>
    <xf numFmtId="1" fontId="0" fillId="0" borderId="0" xfId="0" applyNumberFormat="1" applyAlignment="1">
      <alignment/>
    </xf>
    <xf numFmtId="0" fontId="0" fillId="0" borderId="0" xfId="0" applyAlignment="1">
      <alignment/>
    </xf>
    <xf numFmtId="0" fontId="0" fillId="0" borderId="0" xfId="0" applyFont="1" applyAlignment="1">
      <alignment wrapText="1"/>
    </xf>
    <xf numFmtId="167" fontId="0" fillId="0" borderId="0" xfId="0" applyNumberFormat="1" applyAlignment="1">
      <alignment horizontal="right"/>
    </xf>
    <xf numFmtId="0" fontId="1" fillId="0" borderId="0" xfId="63" applyFont="1" applyBorder="1" applyAlignment="1" applyProtection="1">
      <alignment horizontal="left"/>
      <protection/>
    </xf>
    <xf numFmtId="0" fontId="1"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167" fontId="0" fillId="0" borderId="0" xfId="63" applyNumberFormat="1" applyFont="1" applyFill="1" applyBorder="1" applyAlignment="1">
      <alignment horizontal="right"/>
      <protection/>
    </xf>
    <xf numFmtId="167" fontId="0" fillId="0" borderId="0" xfId="63" applyNumberFormat="1" applyFont="1" applyBorder="1" applyAlignment="1">
      <alignment horizontal="right"/>
      <protection/>
    </xf>
    <xf numFmtId="0" fontId="0" fillId="0" borderId="0" xfId="63" applyFont="1" applyBorder="1" applyProtection="1">
      <alignment/>
      <protection/>
    </xf>
    <xf numFmtId="173" fontId="0" fillId="0" borderId="0" xfId="63" applyNumberFormat="1" applyFont="1" applyBorder="1">
      <alignment/>
      <protection/>
    </xf>
    <xf numFmtId="167" fontId="0" fillId="0" borderId="10" xfId="0" applyNumberFormat="1" applyBorder="1" applyAlignment="1">
      <alignment/>
    </xf>
    <xf numFmtId="167" fontId="0" fillId="0" borderId="0" xfId="0" applyNumberFormat="1" applyBorder="1" applyAlignment="1">
      <alignmen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0" fontId="0" fillId="0" borderId="0" xfId="0" applyAlignment="1">
      <alignment vertical="top"/>
    </xf>
    <xf numFmtId="1" fontId="0" fillId="0" borderId="0" xfId="0" applyNumberFormat="1" applyAlignment="1">
      <alignment vertical="top"/>
    </xf>
    <xf numFmtId="0" fontId="0" fillId="0" borderId="0" xfId="0" applyFont="1" applyAlignment="1">
      <alignment vertical="top"/>
    </xf>
    <xf numFmtId="0" fontId="0" fillId="0" borderId="0" xfId="0" applyFont="1" applyAlignment="1">
      <alignment horizontal="center" vertical="top"/>
    </xf>
    <xf numFmtId="1"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1" fontId="0" fillId="0" borderId="0" xfId="0" applyNumberFormat="1" applyFont="1" applyBorder="1" applyAlignment="1">
      <alignment horizontal="right" wrapText="1"/>
    </xf>
    <xf numFmtId="0" fontId="0" fillId="0" borderId="0" xfId="0" applyFont="1" applyAlignment="1">
      <alignment horizontal="center" vertical="top" wrapText="1"/>
    </xf>
    <xf numFmtId="1" fontId="0" fillId="0" borderId="0" xfId="0" applyNumberFormat="1" applyFont="1" applyBorder="1" applyAlignment="1">
      <alignment horizontal="right" vertical="top"/>
    </xf>
    <xf numFmtId="1" fontId="0" fillId="0" borderId="0" xfId="0" applyNumberFormat="1" applyBorder="1" applyAlignment="1">
      <alignment vertical="top"/>
    </xf>
    <xf numFmtId="0" fontId="0" fillId="0" borderId="0" xfId="0" applyAlignment="1">
      <alignment horizontal="left" vertical="top"/>
    </xf>
    <xf numFmtId="3" fontId="0" fillId="0" borderId="0" xfId="42" applyNumberFormat="1" applyAlignment="1">
      <alignment horizontal="right" vertical="top"/>
    </xf>
    <xf numFmtId="3" fontId="0" fillId="0" borderId="0" xfId="0" applyNumberFormat="1" applyAlignment="1">
      <alignment vertical="top"/>
    </xf>
    <xf numFmtId="3" fontId="0" fillId="0" borderId="0" xfId="0" applyNumberFormat="1" applyAlignment="1">
      <alignment/>
    </xf>
    <xf numFmtId="4" fontId="0" fillId="0" borderId="0" xfId="0" applyNumberFormat="1" applyAlignment="1">
      <alignment vertical="top"/>
    </xf>
    <xf numFmtId="0" fontId="0" fillId="0" borderId="0" xfId="0" applyBorder="1" applyAlignment="1">
      <alignment horizontal="left" vertical="top"/>
    </xf>
    <xf numFmtId="3" fontId="0" fillId="0" borderId="0" xfId="0" applyNumberFormat="1" applyBorder="1" applyAlignment="1">
      <alignment vertical="top"/>
    </xf>
    <xf numFmtId="3" fontId="0" fillId="0" borderId="0" xfId="42" applyNumberFormat="1" applyBorder="1" applyAlignment="1">
      <alignment horizontal="right" vertical="top"/>
    </xf>
    <xf numFmtId="0" fontId="0" fillId="0" borderId="10" xfId="0" applyBorder="1" applyAlignment="1">
      <alignment horizontal="left" vertical="top"/>
    </xf>
    <xf numFmtId="3" fontId="0" fillId="0" borderId="10" xfId="0" applyNumberFormat="1" applyBorder="1" applyAlignment="1">
      <alignment vertical="top"/>
    </xf>
    <xf numFmtId="3" fontId="0" fillId="0" borderId="10" xfId="42" applyNumberFormat="1" applyBorder="1" applyAlignment="1">
      <alignment horizontal="right" vertical="top"/>
    </xf>
    <xf numFmtId="167" fontId="0" fillId="0" borderId="0" xfId="0" applyNumberFormat="1" applyAlignment="1">
      <alignment/>
    </xf>
    <xf numFmtId="1" fontId="1" fillId="0" borderId="0" xfId="0" applyNumberFormat="1" applyFont="1" applyAlignment="1">
      <alignment vertical="top"/>
    </xf>
    <xf numFmtId="3" fontId="1" fillId="0" borderId="0" xfId="0" applyNumberFormat="1" applyFont="1" applyAlignment="1">
      <alignment vertical="top"/>
    </xf>
    <xf numFmtId="3" fontId="0" fillId="0" borderId="0" xfId="0" applyNumberFormat="1" applyFont="1" applyAlignment="1">
      <alignment vertical="top"/>
    </xf>
    <xf numFmtId="3" fontId="0" fillId="0" borderId="0" xfId="0" applyNumberFormat="1" applyFont="1" applyAlignment="1">
      <alignment horizontal="center" vertical="top"/>
    </xf>
    <xf numFmtId="1" fontId="0" fillId="0" borderId="10" xfId="0" applyNumberFormat="1" applyFont="1" applyBorder="1" applyAlignment="1">
      <alignment horizontal="left" wrapText="1"/>
    </xf>
    <xf numFmtId="3" fontId="0" fillId="0" borderId="0" xfId="0" applyNumberFormat="1" applyFont="1" applyAlignment="1">
      <alignment horizontal="center" wrapText="1"/>
    </xf>
    <xf numFmtId="3" fontId="0" fillId="0" borderId="0" xfId="0" applyNumberFormat="1" applyFont="1" applyBorder="1" applyAlignment="1">
      <alignment horizontal="center" wrapText="1"/>
    </xf>
    <xf numFmtId="3" fontId="0" fillId="0" borderId="0" xfId="42" applyNumberFormat="1" applyFont="1" applyAlignment="1">
      <alignment horizontal="center" vertical="top"/>
    </xf>
    <xf numFmtId="1" fontId="0" fillId="0" borderId="0" xfId="0" applyNumberFormat="1" applyAlignment="1">
      <alignment horizontal="left" vertical="top"/>
    </xf>
    <xf numFmtId="3" fontId="0" fillId="0" borderId="0" xfId="0" applyNumberFormat="1" applyFill="1" applyAlignment="1">
      <alignment/>
    </xf>
    <xf numFmtId="3" fontId="0" fillId="0" borderId="0" xfId="0" applyNumberFormat="1" applyFill="1" applyAlignment="1">
      <alignment horizontal="right" vertical="top"/>
    </xf>
    <xf numFmtId="1" fontId="0" fillId="0" borderId="0" xfId="0" applyNumberFormat="1" applyBorder="1" applyAlignment="1">
      <alignment horizontal="left" vertical="top"/>
    </xf>
    <xf numFmtId="3" fontId="0" fillId="0" borderId="0" xfId="0" applyNumberFormat="1" applyFill="1" applyBorder="1" applyAlignment="1">
      <alignment/>
    </xf>
    <xf numFmtId="3" fontId="0" fillId="0" borderId="0" xfId="0" applyNumberFormat="1" applyFill="1" applyBorder="1" applyAlignment="1">
      <alignment horizontal="right" vertical="top"/>
    </xf>
    <xf numFmtId="1" fontId="0" fillId="0" borderId="10" xfId="0" applyNumberFormat="1" applyBorder="1" applyAlignment="1">
      <alignment horizontal="left" vertical="top"/>
    </xf>
    <xf numFmtId="3" fontId="0" fillId="0" borderId="10" xfId="0" applyNumberFormat="1" applyBorder="1" applyAlignment="1">
      <alignment/>
    </xf>
    <xf numFmtId="3" fontId="0" fillId="0" borderId="10" xfId="0" applyNumberFormat="1" applyBorder="1" applyAlignment="1">
      <alignment horizontal="right" vertical="top"/>
    </xf>
    <xf numFmtId="3" fontId="0" fillId="0" borderId="0" xfId="0" applyNumberFormat="1" applyFont="1" applyAlignment="1">
      <alignment horizontal="left" vertical="top" wrapText="1"/>
    </xf>
    <xf numFmtId="3" fontId="0" fillId="0" borderId="0" xfId="0" applyNumberFormat="1" applyFont="1" applyAlignment="1">
      <alignment vertical="top" wrapText="1"/>
    </xf>
    <xf numFmtId="3" fontId="0" fillId="0" borderId="0" xfId="42" applyNumberFormat="1" applyFont="1" applyAlignment="1">
      <alignment vertical="top" wrapText="1"/>
    </xf>
    <xf numFmtId="3" fontId="0" fillId="0" borderId="0" xfId="0" applyNumberFormat="1" applyAlignment="1">
      <alignment horizontal="center" vertical="top"/>
    </xf>
    <xf numFmtId="0" fontId="1" fillId="0" borderId="0" xfId="63" applyFont="1" applyFill="1" applyBorder="1" applyAlignment="1" applyProtection="1">
      <alignment horizontal="left"/>
      <protection/>
    </xf>
    <xf numFmtId="0" fontId="1" fillId="0" borderId="0" xfId="63" applyFont="1" applyFill="1" applyBorder="1" applyAlignment="1">
      <alignment horizontal="center"/>
      <protection/>
    </xf>
    <xf numFmtId="1" fontId="0" fillId="0" borderId="0" xfId="63" applyNumberFormat="1" applyFont="1" applyFill="1" applyBorder="1" applyAlignment="1">
      <alignment horizontal="center"/>
      <protection/>
    </xf>
    <xf numFmtId="0" fontId="0" fillId="0" borderId="0" xfId="63" applyFont="1" applyFill="1" applyBorder="1" applyAlignment="1">
      <alignment horizontal="center"/>
      <protection/>
    </xf>
    <xf numFmtId="1" fontId="0" fillId="0" borderId="0" xfId="66" applyNumberFormat="1" applyFont="1" applyFill="1" applyBorder="1" applyAlignment="1">
      <alignment horizontal="center"/>
    </xf>
    <xf numFmtId="0" fontId="0" fillId="0" borderId="0" xfId="63" applyFont="1" applyFill="1" applyBorder="1" applyAlignment="1">
      <alignment horizontal="left"/>
      <protection/>
    </xf>
    <xf numFmtId="0" fontId="0" fillId="0" borderId="10" xfId="63" applyFont="1" applyFill="1" applyBorder="1" applyAlignment="1" applyProtection="1">
      <alignment horizontal="left" wrapText="1"/>
      <protection/>
    </xf>
    <xf numFmtId="0" fontId="0" fillId="0" borderId="10" xfId="63" applyFont="1" applyFill="1" applyBorder="1" applyAlignment="1" applyProtection="1">
      <alignment horizontal="right"/>
      <protection/>
    </xf>
    <xf numFmtId="0" fontId="0" fillId="0" borderId="10" xfId="63" applyFont="1" applyFill="1" applyBorder="1" applyAlignment="1">
      <alignment horizontal="right" wrapText="1"/>
      <protection/>
    </xf>
    <xf numFmtId="1" fontId="0" fillId="0" borderId="0" xfId="66" applyNumberFormat="1" applyFont="1" applyFill="1" applyBorder="1" applyAlignment="1">
      <alignment horizontal="right" wrapText="1"/>
    </xf>
    <xf numFmtId="1" fontId="0" fillId="0" borderId="0" xfId="66" applyNumberFormat="1" applyFont="1" applyFill="1" applyBorder="1" applyAlignment="1">
      <alignment horizontal="right"/>
    </xf>
    <xf numFmtId="1" fontId="0" fillId="0" borderId="0" xfId="63" applyNumberFormat="1" applyFont="1" applyFill="1" applyBorder="1" applyAlignment="1">
      <alignment horizontal="right"/>
      <protection/>
    </xf>
    <xf numFmtId="0" fontId="0" fillId="0" borderId="0" xfId="63" applyFont="1" applyFill="1" applyBorder="1" applyAlignment="1" applyProtection="1">
      <alignment horizontal="left"/>
      <protection/>
    </xf>
    <xf numFmtId="3" fontId="0" fillId="0" borderId="0" xfId="63" applyNumberFormat="1" applyFont="1" applyFill="1" applyBorder="1" applyAlignment="1">
      <alignment horizontal="right"/>
      <protection/>
    </xf>
    <xf numFmtId="1" fontId="0" fillId="0" borderId="0" xfId="0" applyNumberFormat="1" applyAlignment="1">
      <alignment horizontal="right"/>
    </xf>
    <xf numFmtId="3" fontId="0" fillId="0" borderId="0" xfId="0" applyNumberFormat="1" applyFont="1" applyFill="1" applyBorder="1" applyAlignment="1">
      <alignment horizontal="right"/>
    </xf>
    <xf numFmtId="0" fontId="0" fillId="0" borderId="10" xfId="63" applyFont="1" applyFill="1" applyBorder="1" applyAlignment="1" applyProtection="1">
      <alignment horizontal="left"/>
      <protection/>
    </xf>
    <xf numFmtId="3" fontId="0" fillId="0" borderId="10" xfId="63" applyNumberFormat="1" applyFont="1" applyFill="1" applyBorder="1" applyAlignment="1">
      <alignment horizontal="right"/>
      <protection/>
    </xf>
    <xf numFmtId="3" fontId="0" fillId="0" borderId="10" xfId="0" applyNumberFormat="1" applyFont="1" applyFill="1" applyBorder="1" applyAlignment="1">
      <alignment horizontal="right"/>
    </xf>
    <xf numFmtId="0" fontId="0" fillId="0" borderId="0" xfId="63" applyFont="1" applyFill="1" applyBorder="1">
      <alignment/>
      <protection/>
    </xf>
    <xf numFmtId="0" fontId="0" fillId="0" borderId="0" xfId="63" applyFont="1" applyFill="1" applyBorder="1" applyAlignment="1" applyProtection="1">
      <alignment horizontal="left" vertical="top" wrapText="1"/>
      <protection/>
    </xf>
    <xf numFmtId="0" fontId="0" fillId="0" borderId="0" xfId="63" applyFont="1" applyFill="1" applyBorder="1" applyAlignment="1" applyProtection="1">
      <alignment vertical="top" wrapText="1"/>
      <protection/>
    </xf>
    <xf numFmtId="0" fontId="1" fillId="0" borderId="0" xfId="63" applyFont="1" applyAlignment="1" applyProtection="1">
      <alignment horizontal="left"/>
      <protection/>
    </xf>
    <xf numFmtId="0" fontId="1" fillId="0" borderId="0" xfId="63" applyFont="1" applyAlignment="1">
      <alignment horizontal="right"/>
      <protection/>
    </xf>
    <xf numFmtId="0" fontId="1" fillId="0" borderId="0" xfId="63" applyFont="1" applyAlignment="1" applyProtection="1">
      <alignment horizontal="right"/>
      <protection/>
    </xf>
    <xf numFmtId="2" fontId="0" fillId="0" borderId="10" xfId="63" applyNumberFormat="1" applyFont="1" applyFill="1" applyBorder="1" applyAlignment="1">
      <alignment horizontal="right" wrapText="1"/>
      <protection/>
    </xf>
    <xf numFmtId="0" fontId="0" fillId="0" borderId="10" xfId="63" applyFont="1" applyFill="1" applyBorder="1" applyAlignment="1">
      <alignment horizontal="right"/>
      <protection/>
    </xf>
    <xf numFmtId="0" fontId="0" fillId="0" borderId="10" xfId="0" applyFont="1" applyFill="1" applyBorder="1" applyAlignment="1">
      <alignment horizontal="right"/>
    </xf>
    <xf numFmtId="0" fontId="1" fillId="0" borderId="0" xfId="0" applyFont="1" applyAlignment="1">
      <alignment/>
    </xf>
    <xf numFmtId="0" fontId="0" fillId="0" borderId="0" xfId="63" applyFont="1" applyBorder="1" applyAlignment="1">
      <alignment horizontal="left"/>
      <protection/>
    </xf>
    <xf numFmtId="0" fontId="0" fillId="0" borderId="0" xfId="63" applyFont="1" applyFill="1" applyBorder="1" applyAlignment="1">
      <alignment horizontal="right"/>
      <protection/>
    </xf>
    <xf numFmtId="0" fontId="0" fillId="0" borderId="0" xfId="0" applyFill="1" applyBorder="1" applyAlignment="1">
      <alignment horizontal="right"/>
    </xf>
    <xf numFmtId="0" fontId="0" fillId="0" borderId="0" xfId="63" applyFont="1" applyBorder="1" applyAlignment="1" applyProtection="1">
      <alignment horizontal="left"/>
      <protection/>
    </xf>
    <xf numFmtId="3" fontId="0" fillId="0" borderId="0" xfId="0" applyNumberFormat="1" applyFill="1" applyBorder="1" applyAlignment="1">
      <alignment horizontal="right"/>
    </xf>
    <xf numFmtId="166" fontId="0" fillId="0" borderId="0" xfId="0" applyNumberFormat="1" applyAlignment="1">
      <alignment/>
    </xf>
    <xf numFmtId="0" fontId="0" fillId="0" borderId="0" xfId="63" applyFont="1" applyAlignment="1">
      <alignment horizontal="left"/>
      <protection/>
    </xf>
    <xf numFmtId="167" fontId="0" fillId="0" borderId="0" xfId="63" applyNumberFormat="1" applyFont="1" applyAlignment="1">
      <alignment horizontal="right"/>
      <protection/>
    </xf>
    <xf numFmtId="0" fontId="0" fillId="0" borderId="0" xfId="63" applyFont="1" applyAlignment="1" applyProtection="1">
      <alignment horizontal="left"/>
      <protection/>
    </xf>
    <xf numFmtId="0" fontId="0" fillId="0" borderId="0" xfId="63" applyFont="1" applyAlignment="1">
      <alignment horizontal="right"/>
      <protection/>
    </xf>
    <xf numFmtId="10" fontId="0" fillId="0" borderId="0" xfId="66" applyNumberFormat="1" applyFont="1" applyAlignment="1">
      <alignment horizontal="right"/>
    </xf>
    <xf numFmtId="0" fontId="0" fillId="0" borderId="0" xfId="63" applyFont="1" applyFill="1" applyBorder="1" applyAlignment="1" applyProtection="1">
      <alignment horizontal="right" vertical="top" wrapText="1"/>
      <protection/>
    </xf>
    <xf numFmtId="166" fontId="0" fillId="0" borderId="10" xfId="0" applyNumberFormat="1" applyBorder="1" applyAlignment="1">
      <alignment/>
    </xf>
    <xf numFmtId="3" fontId="0" fillId="0" borderId="10" xfId="0" applyNumberFormat="1" applyBorder="1" applyAlignment="1">
      <alignment horizontal="right"/>
    </xf>
    <xf numFmtId="0" fontId="1" fillId="0" borderId="0" xfId="0" applyFont="1" applyAlignment="1">
      <alignment horizontal="left"/>
    </xf>
    <xf numFmtId="3" fontId="0" fillId="0" borderId="0" xfId="0" applyNumberFormat="1" applyBorder="1" applyAlignment="1">
      <alignment horizontal="right"/>
    </xf>
    <xf numFmtId="0" fontId="1" fillId="0" borderId="10" xfId="0" applyFont="1" applyBorder="1" applyAlignment="1">
      <alignment horizontal="left"/>
    </xf>
    <xf numFmtId="3" fontId="1" fillId="0" borderId="10" xfId="0" applyNumberFormat="1" applyFont="1" applyFill="1" applyBorder="1" applyAlignment="1">
      <alignment horizontal="right"/>
    </xf>
    <xf numFmtId="1" fontId="0" fillId="0" borderId="10" xfId="0" applyNumberFormat="1" applyBorder="1" applyAlignment="1">
      <alignment horizontal="right"/>
    </xf>
    <xf numFmtId="0" fontId="0" fillId="0" borderId="0" xfId="0" applyFill="1" applyAlignment="1">
      <alignment wrapText="1"/>
    </xf>
    <xf numFmtId="0" fontId="0" fillId="0" borderId="0" xfId="0" applyFill="1" applyAlignment="1">
      <alignment horizontal="right"/>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right" vertical="center"/>
    </xf>
    <xf numFmtId="0" fontId="0" fillId="0" borderId="0" xfId="0" applyFill="1" applyAlignment="1">
      <alignment/>
    </xf>
    <xf numFmtId="0" fontId="0" fillId="0" borderId="0" xfId="0" applyFill="1" applyAlignment="1">
      <alignment horizontal="right" wrapText="1"/>
    </xf>
    <xf numFmtId="49" fontId="27" fillId="0" borderId="0" xfId="0" applyNumberFormat="1" applyFont="1" applyAlignment="1">
      <alignment horizontal="left"/>
    </xf>
    <xf numFmtId="0" fontId="0" fillId="0" borderId="0" xfId="0" applyAlignment="1">
      <alignment horizontal="right" wrapText="1"/>
    </xf>
    <xf numFmtId="3" fontId="0" fillId="0" borderId="0" xfId="0" applyNumberFormat="1" applyFont="1" applyAlignment="1">
      <alignment horizontal="right"/>
    </xf>
    <xf numFmtId="2" fontId="0" fillId="0" borderId="0" xfId="0" applyNumberFormat="1" applyAlignment="1">
      <alignment horizontal="right"/>
    </xf>
    <xf numFmtId="0" fontId="33" fillId="0" borderId="0" xfId="0" applyFont="1" applyAlignment="1">
      <alignment horizontal="left" indent="2"/>
    </xf>
    <xf numFmtId="3" fontId="33" fillId="0" borderId="0" xfId="0" applyNumberFormat="1" applyFont="1" applyAlignment="1">
      <alignment horizontal="right"/>
    </xf>
    <xf numFmtId="2" fontId="0" fillId="0" borderId="0" xfId="0" applyNumberFormat="1" applyFill="1" applyAlignment="1">
      <alignment horizontal="right"/>
    </xf>
    <xf numFmtId="3" fontId="0" fillId="0" borderId="0" xfId="0" applyNumberFormat="1" applyFont="1" applyAlignment="1">
      <alignment/>
    </xf>
    <xf numFmtId="0" fontId="0" fillId="0" borderId="0" xfId="0" applyFill="1" applyBorder="1" applyAlignment="1">
      <alignment horizontal="left"/>
    </xf>
    <xf numFmtId="0" fontId="27" fillId="0" borderId="0" xfId="0" applyFont="1" applyFill="1" applyBorder="1" applyAlignment="1">
      <alignment horizontal="left"/>
    </xf>
    <xf numFmtId="0" fontId="0" fillId="0" borderId="10" xfId="0" applyFill="1" applyBorder="1" applyAlignment="1">
      <alignment horizontal="left"/>
    </xf>
    <xf numFmtId="0" fontId="27" fillId="0" borderId="10" xfId="0" applyFont="1" applyFill="1" applyBorder="1" applyAlignment="1">
      <alignment horizontal="left"/>
    </xf>
    <xf numFmtId="166" fontId="0" fillId="0" borderId="0" xfId="0" applyNumberFormat="1" applyFill="1" applyAlignment="1">
      <alignment/>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0" fontId="0" fillId="0" borderId="10" xfId="0" applyFont="1" applyFill="1" applyBorder="1" applyAlignment="1">
      <alignment horizontal="left"/>
    </xf>
    <xf numFmtId="3" fontId="0" fillId="0" borderId="10" xfId="0" applyNumberFormat="1" applyBorder="1" applyAlignment="1">
      <alignment horizontal="right" wrapText="1"/>
    </xf>
    <xf numFmtId="3" fontId="0" fillId="0" borderId="0" xfId="0" applyNumberFormat="1" applyBorder="1" applyAlignment="1">
      <alignment horizontal="right" wrapText="1"/>
    </xf>
    <xf numFmtId="1" fontId="0" fillId="0" borderId="0" xfId="0" applyNumberFormat="1" applyBorder="1" applyAlignment="1">
      <alignment horizontal="left"/>
    </xf>
    <xf numFmtId="1" fontId="0" fillId="0" borderId="10" xfId="0" applyNumberFormat="1" applyBorder="1" applyAlignment="1">
      <alignment horizontal="left"/>
    </xf>
    <xf numFmtId="0" fontId="0" fillId="0" borderId="10" xfId="0"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2" fontId="0" fillId="0" borderId="0" xfId="0" applyNumberFormat="1" applyBorder="1" applyAlignment="1">
      <alignment horizontal="center"/>
    </xf>
    <xf numFmtId="2" fontId="0" fillId="0" borderId="10" xfId="0" applyNumberFormat="1" applyBorder="1" applyAlignment="1">
      <alignment/>
    </xf>
    <xf numFmtId="0" fontId="0" fillId="0" borderId="0" xfId="0" applyAlignment="1">
      <alignment horizontal="center"/>
    </xf>
    <xf numFmtId="0" fontId="35" fillId="0" borderId="0" xfId="0" applyFont="1" applyAlignment="1">
      <alignment/>
    </xf>
    <xf numFmtId="191" fontId="0" fillId="0" borderId="0" xfId="0" applyNumberFormat="1" applyAlignment="1">
      <alignment horizontal="center"/>
    </xf>
    <xf numFmtId="1" fontId="0" fillId="0" borderId="0" xfId="0" applyNumberFormat="1" applyAlignment="1">
      <alignment horizontal="center"/>
    </xf>
    <xf numFmtId="191" fontId="0" fillId="0" borderId="10" xfId="0" applyNumberFormat="1" applyBorder="1" applyAlignment="1">
      <alignment horizontal="center"/>
    </xf>
    <xf numFmtId="0" fontId="0" fillId="0" borderId="0" xfId="0" applyFont="1" applyFill="1" applyAlignment="1">
      <alignment/>
    </xf>
    <xf numFmtId="0" fontId="0" fillId="0" borderId="0" xfId="0" applyFont="1" applyBorder="1" applyAlignment="1">
      <alignment horizontal="center" vertical="center" wrapText="1"/>
    </xf>
    <xf numFmtId="167" fontId="0" fillId="0" borderId="0" xfId="0" applyNumberFormat="1" applyFont="1" applyAlignment="1">
      <alignment/>
    </xf>
    <xf numFmtId="167" fontId="0" fillId="0" borderId="0" xfId="0" applyNumberFormat="1" applyFont="1" applyBorder="1" applyAlignment="1">
      <alignment horizontal="right"/>
    </xf>
    <xf numFmtId="167" fontId="0" fillId="0" borderId="0" xfId="0" applyNumberFormat="1" applyFont="1" applyBorder="1" applyAlignment="1">
      <alignment/>
    </xf>
    <xf numFmtId="167" fontId="0" fillId="0" borderId="10" xfId="0" applyNumberFormat="1" applyFont="1" applyBorder="1" applyAlignment="1">
      <alignment horizontal="right"/>
    </xf>
    <xf numFmtId="0" fontId="0" fillId="0" borderId="10" xfId="0" applyFill="1" applyBorder="1" applyAlignment="1">
      <alignment/>
    </xf>
    <xf numFmtId="0" fontId="14" fillId="0" borderId="0" xfId="53" applyBorder="1" applyAlignment="1" applyProtection="1">
      <alignment horizontal="left"/>
      <protection/>
    </xf>
    <xf numFmtId="0" fontId="14" fillId="0" borderId="0" xfId="53" applyFont="1" applyAlignment="1">
      <alignment vertical="top"/>
    </xf>
    <xf numFmtId="0" fontId="0" fillId="0" borderId="0" xfId="53" applyFont="1" applyAlignment="1">
      <alignment/>
    </xf>
    <xf numFmtId="1" fontId="14" fillId="0" borderId="0" xfId="53" applyNumberFormat="1" applyFont="1" applyAlignment="1">
      <alignment vertical="top"/>
    </xf>
    <xf numFmtId="0" fontId="14" fillId="0" borderId="0" xfId="53" applyFill="1" applyBorder="1" applyAlignment="1" applyProtection="1">
      <alignment horizontal="left"/>
      <protection/>
    </xf>
    <xf numFmtId="0" fontId="0" fillId="0" borderId="0" xfId="53" applyFont="1" applyFill="1" applyBorder="1" applyAlignment="1" applyProtection="1">
      <alignment horizontal="left"/>
      <protection/>
    </xf>
    <xf numFmtId="0" fontId="14" fillId="0" borderId="0" xfId="53" applyAlignment="1">
      <alignment horizontal="left"/>
    </xf>
    <xf numFmtId="0" fontId="35" fillId="0" borderId="0" xfId="0" applyFont="1" applyAlignment="1">
      <alignment horizontal="left"/>
    </xf>
    <xf numFmtId="0" fontId="14" fillId="0" borderId="0" xfId="53" applyFont="1" applyAlignment="1">
      <alignment horizontal="left"/>
    </xf>
    <xf numFmtId="0" fontId="14" fillId="0" borderId="0" xfId="53" applyAlignment="1">
      <alignment horizontal="left" wrapText="1"/>
    </xf>
    <xf numFmtId="0" fontId="35" fillId="0" borderId="0" xfId="0" applyFont="1" applyAlignment="1">
      <alignment horizontal="left" wrapText="1"/>
    </xf>
    <xf numFmtId="0" fontId="14" fillId="0" borderId="0" xfId="53" applyFont="1" applyAlignment="1">
      <alignment horizontal="left" vertical="top" wrapText="1"/>
    </xf>
    <xf numFmtId="0" fontId="14" fillId="0" borderId="0" xfId="53" applyAlignment="1">
      <alignment horizontal="left" vertical="top" wrapText="1"/>
    </xf>
    <xf numFmtId="0" fontId="0" fillId="0" borderId="0" xfId="0" applyFont="1" applyFill="1" applyAlignment="1">
      <alignment horizontal="left" vertical="top" wrapText="1"/>
    </xf>
    <xf numFmtId="0" fontId="0" fillId="0" borderId="0" xfId="63" applyFont="1" applyFill="1" applyBorder="1" applyAlignment="1" applyProtection="1">
      <alignment vertical="center" wrapText="1"/>
      <protection/>
    </xf>
    <xf numFmtId="1" fontId="1" fillId="0" borderId="0" xfId="0" applyNumberFormat="1" applyFont="1" applyAlignment="1">
      <alignment vertical="center"/>
    </xf>
    <xf numFmtId="3" fontId="1" fillId="0" borderId="0" xfId="0" applyNumberFormat="1" applyFont="1" applyAlignment="1">
      <alignment vertical="center"/>
    </xf>
    <xf numFmtId="3" fontId="0" fillId="0" borderId="0" xfId="0" applyNumberFormat="1" applyAlignment="1">
      <alignment vertical="center"/>
    </xf>
    <xf numFmtId="1" fontId="0" fillId="0" borderId="0" xfId="0" applyNumberFormat="1" applyFont="1" applyAlignment="1">
      <alignment vertical="center"/>
    </xf>
    <xf numFmtId="3" fontId="0" fillId="0" borderId="0" xfId="0" applyNumberFormat="1" applyFont="1" applyAlignment="1">
      <alignment vertical="center"/>
    </xf>
    <xf numFmtId="3" fontId="0" fillId="0" borderId="0" xfId="0" applyNumberFormat="1" applyFont="1" applyAlignment="1">
      <alignment horizontal="center" vertical="center"/>
    </xf>
    <xf numFmtId="1" fontId="0" fillId="0" borderId="10" xfId="0" applyNumberFormat="1" applyFont="1" applyBorder="1" applyAlignment="1">
      <alignment horizontal="left" vertical="center" wrapText="1"/>
    </xf>
    <xf numFmtId="3" fontId="0" fillId="0" borderId="10" xfId="0" applyNumberFormat="1" applyFont="1" applyBorder="1" applyAlignment="1">
      <alignment horizontal="right" vertical="center" wrapText="1"/>
    </xf>
    <xf numFmtId="3" fontId="0" fillId="0" borderId="0" xfId="0" applyNumberFormat="1" applyFont="1" applyBorder="1" applyAlignment="1">
      <alignment horizontal="center" vertical="center" wrapText="1"/>
    </xf>
    <xf numFmtId="3" fontId="0" fillId="0" borderId="0" xfId="0" applyNumberFormat="1" applyFont="1" applyAlignment="1">
      <alignment horizontal="center" vertical="center" wrapText="1"/>
    </xf>
    <xf numFmtId="3" fontId="0" fillId="0" borderId="0" xfId="42" applyNumberFormat="1" applyFont="1" applyBorder="1" applyAlignment="1">
      <alignment vertical="center"/>
    </xf>
    <xf numFmtId="3" fontId="0" fillId="0" borderId="0" xfId="42" applyNumberFormat="1" applyFont="1" applyAlignment="1">
      <alignment horizontal="center" vertical="center"/>
    </xf>
    <xf numFmtId="1" fontId="0" fillId="0" borderId="0" xfId="0" applyNumberFormat="1" applyAlignment="1">
      <alignment horizontal="left" vertical="center"/>
    </xf>
    <xf numFmtId="3" fontId="0" fillId="0" borderId="0" xfId="0" applyNumberFormat="1" applyFill="1" applyAlignment="1">
      <alignment horizontal="right" vertical="center"/>
    </xf>
    <xf numFmtId="3" fontId="0" fillId="0" borderId="0" xfId="0" applyNumberFormat="1" applyAlignment="1">
      <alignment horizontal="right" vertical="center"/>
    </xf>
    <xf numFmtId="1" fontId="0" fillId="0" borderId="0" xfId="0" applyNumberFormat="1" applyBorder="1" applyAlignment="1">
      <alignment horizontal="left" vertical="center"/>
    </xf>
    <xf numFmtId="3" fontId="0" fillId="0" borderId="0" xfId="0" applyNumberFormat="1" applyFill="1" applyBorder="1" applyAlignment="1">
      <alignment horizontal="right" vertical="center"/>
    </xf>
    <xf numFmtId="3" fontId="0" fillId="0" borderId="0" xfId="0" applyNumberFormat="1" applyBorder="1" applyAlignment="1">
      <alignment horizontal="right" vertical="center"/>
    </xf>
    <xf numFmtId="1" fontId="0" fillId="0" borderId="10" xfId="0" applyNumberFormat="1" applyBorder="1" applyAlignment="1">
      <alignment horizontal="left" vertical="center"/>
    </xf>
    <xf numFmtId="3" fontId="0" fillId="0" borderId="10" xfId="0" applyNumberFormat="1" applyBorder="1" applyAlignment="1">
      <alignment horizontal="right" vertical="center"/>
    </xf>
    <xf numFmtId="3" fontId="0" fillId="0" borderId="0" xfId="0" applyNumberFormat="1" applyFont="1" applyAlignment="1">
      <alignment horizontal="left" vertical="center" wrapText="1"/>
    </xf>
    <xf numFmtId="3" fontId="0" fillId="0" borderId="0" xfId="0" applyNumberFormat="1" applyFont="1" applyAlignment="1">
      <alignment vertical="center" wrapText="1"/>
    </xf>
    <xf numFmtId="3" fontId="0" fillId="0" borderId="0" xfId="42" applyNumberFormat="1" applyFont="1" applyAlignment="1">
      <alignment vertical="center" wrapText="1"/>
    </xf>
    <xf numFmtId="0" fontId="0" fillId="0" borderId="0" xfId="0" applyAlignment="1">
      <alignment vertical="center" wrapText="1"/>
    </xf>
    <xf numFmtId="1" fontId="0" fillId="0" borderId="0" xfId="0" applyNumberFormat="1" applyAlignment="1">
      <alignment vertical="center"/>
    </xf>
    <xf numFmtId="3" fontId="0" fillId="0" borderId="0" xfId="0" applyNumberFormat="1" applyAlignment="1">
      <alignment horizontal="center" vertical="center"/>
    </xf>
    <xf numFmtId="3" fontId="1" fillId="0" borderId="10" xfId="0" applyNumberFormat="1" applyFont="1" applyBorder="1" applyAlignment="1">
      <alignment horizontal="right"/>
    </xf>
    <xf numFmtId="2" fontId="1" fillId="0" borderId="10" xfId="0" applyNumberFormat="1" applyFont="1" applyBorder="1" applyAlignment="1">
      <alignment horizontal="right"/>
    </xf>
    <xf numFmtId="0" fontId="0" fillId="0" borderId="0" xfId="0" applyFill="1" applyBorder="1" applyAlignment="1">
      <alignment horizontal="center"/>
    </xf>
    <xf numFmtId="2" fontId="0" fillId="0" borderId="0" xfId="0" applyNumberFormat="1" applyAlignment="1">
      <alignment/>
    </xf>
    <xf numFmtId="3" fontId="0" fillId="0" borderId="10" xfId="0" applyNumberFormat="1" applyFont="1" applyBorder="1" applyAlignment="1">
      <alignment horizontal="center" wrapText="1"/>
    </xf>
    <xf numFmtId="3" fontId="0" fillId="0" borderId="0" xfId="42" applyNumberFormat="1" applyFont="1" applyBorder="1" applyAlignment="1">
      <alignment vertical="top"/>
    </xf>
    <xf numFmtId="3" fontId="0" fillId="0" borderId="0" xfId="0" applyNumberFormat="1" applyFill="1" applyAlignment="1">
      <alignment horizontal="right"/>
    </xf>
    <xf numFmtId="3" fontId="0" fillId="0" borderId="0" xfId="0" applyNumberFormat="1" applyFont="1" applyFill="1" applyAlignment="1">
      <alignment/>
    </xf>
    <xf numFmtId="0" fontId="0" fillId="0" borderId="0" xfId="53" applyFont="1" applyAlignment="1">
      <alignment horizontal="left" wrapText="1"/>
    </xf>
    <xf numFmtId="0" fontId="23" fillId="0" borderId="0" xfId="0" applyFont="1" applyAlignment="1">
      <alignment horizontal="left" indent="2"/>
    </xf>
    <xf numFmtId="0" fontId="23" fillId="0" borderId="0" xfId="0" applyFont="1" applyFill="1" applyAlignment="1">
      <alignment horizontal="left" indent="2"/>
    </xf>
    <xf numFmtId="0" fontId="0" fillId="0" borderId="0" xfId="0" applyBorder="1" applyAlignment="1">
      <alignment wrapText="1"/>
    </xf>
    <xf numFmtId="0" fontId="0" fillId="0" borderId="10" xfId="0" applyBorder="1" applyAlignment="1">
      <alignment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ont="1" applyFill="1" applyAlignment="1">
      <alignment vertical="top" wrapText="1"/>
    </xf>
    <xf numFmtId="0" fontId="23" fillId="0" borderId="0" xfId="0" applyFont="1" applyFill="1" applyAlignment="1">
      <alignment vertical="top" wrapText="1"/>
    </xf>
    <xf numFmtId="0" fontId="1" fillId="0" borderId="0" xfId="0" applyFont="1" applyAlignment="1">
      <alignment horizontal="left" vertical="top" wrapText="1"/>
    </xf>
    <xf numFmtId="0" fontId="0" fillId="0" borderId="0" xfId="63" applyNumberFormat="1" applyFont="1" applyFill="1" applyBorder="1" applyAlignment="1" applyProtection="1">
      <alignment horizontal="left" vertical="top" wrapText="1"/>
      <protection/>
    </xf>
    <xf numFmtId="0" fontId="0" fillId="0" borderId="0" xfId="0" applyFont="1" applyAlignment="1">
      <alignment horizontal="center" vertical="top"/>
    </xf>
    <xf numFmtId="3" fontId="0" fillId="0" borderId="0" xfId="0" applyNumberFormat="1" applyFont="1" applyAlignment="1">
      <alignment horizontal="left" vertical="top" wrapText="1"/>
    </xf>
    <xf numFmtId="3" fontId="0" fillId="0" borderId="14" xfId="42" applyNumberFormat="1" applyFont="1" applyBorder="1" applyAlignment="1">
      <alignment horizontal="center" vertical="top"/>
    </xf>
    <xf numFmtId="3" fontId="0" fillId="0" borderId="0" xfId="42" applyNumberFormat="1"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4" xfId="0" applyBorder="1" applyAlignment="1">
      <alignment horizontal="center"/>
    </xf>
    <xf numFmtId="0" fontId="0" fillId="0" borderId="0" xfId="0" applyFont="1" applyBorder="1" applyAlignment="1">
      <alignment horizontal="left" vertical="top" wrapText="1"/>
    </xf>
    <xf numFmtId="0" fontId="1" fillId="0" borderId="0" xfId="0" applyFont="1" applyAlignment="1">
      <alignment horizontal="left" wrapText="1"/>
    </xf>
    <xf numFmtId="0" fontId="0" fillId="0" borderId="13" xfId="0" applyBorder="1" applyAlignment="1">
      <alignment horizontal="center"/>
    </xf>
    <xf numFmtId="0" fontId="0" fillId="0" borderId="14" xfId="0" applyFill="1" applyBorder="1" applyAlignment="1">
      <alignment horizontal="center"/>
    </xf>
    <xf numFmtId="0" fontId="0" fillId="0" borderId="0" xfId="0" applyFont="1" applyFill="1" applyAlignment="1">
      <alignment horizontal="left" vertical="top" wrapText="1"/>
    </xf>
    <xf numFmtId="0" fontId="0" fillId="0" borderId="10"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27" fillId="0" borderId="0" xfId="0" applyFont="1" applyAlignment="1">
      <alignment horizontal="left" vertical="top" wrapText="1"/>
    </xf>
    <xf numFmtId="0" fontId="0" fillId="0" borderId="0" xfId="0" applyFont="1" applyFill="1" applyBorder="1" applyAlignment="1">
      <alignment horizontal="left" wrapText="1"/>
    </xf>
    <xf numFmtId="0" fontId="1" fillId="0" borderId="0" xfId="0" applyFont="1" applyBorder="1" applyAlignment="1">
      <alignment horizontal="left" vertical="top" wrapText="1"/>
    </xf>
    <xf numFmtId="0" fontId="27" fillId="0" borderId="0" xfId="0" applyFont="1" applyFill="1" applyAlignment="1">
      <alignment horizontal="left" vertical="top" wrapText="1"/>
    </xf>
    <xf numFmtId="0" fontId="0" fillId="0" borderId="0" xfId="0" applyFont="1" applyBorder="1" applyAlignment="1">
      <alignment horizontal="center" vertical="top" wrapText="1"/>
    </xf>
    <xf numFmtId="0" fontId="0" fillId="0" borderId="0" xfId="0" applyFont="1" applyAlignment="1">
      <alignment horizontal="left" vertical="top" wrapText="1"/>
    </xf>
    <xf numFmtId="0" fontId="1" fillId="0" borderId="0" xfId="0" applyFont="1" applyAlignment="1">
      <alignment horizontal="left"/>
    </xf>
    <xf numFmtId="0" fontId="0" fillId="0" borderId="0" xfId="0" applyAlignment="1">
      <alignment horizontal="left" vertical="top" wrapText="1"/>
    </xf>
    <xf numFmtId="0" fontId="0" fillId="0" borderId="0" xfId="63" applyFont="1" applyFill="1" applyBorder="1" applyAlignment="1" applyProtection="1">
      <alignment horizontal="center"/>
      <protection/>
    </xf>
    <xf numFmtId="0" fontId="0" fillId="0" borderId="0" xfId="63" applyFont="1" applyFill="1" applyBorder="1" applyAlignment="1" applyProtection="1">
      <alignment horizontal="left" vertical="top" wrapText="1"/>
      <protection/>
    </xf>
    <xf numFmtId="0" fontId="0" fillId="0" borderId="14" xfId="63" applyFont="1" applyFill="1" applyBorder="1" applyAlignment="1" applyProtection="1">
      <alignment horizontal="center"/>
      <protection/>
    </xf>
    <xf numFmtId="0" fontId="0" fillId="0" borderId="0" xfId="63" applyFont="1" applyFill="1" applyBorder="1" applyAlignment="1" applyProtection="1">
      <alignment vertical="center" wrapText="1"/>
      <protection/>
    </xf>
    <xf numFmtId="3" fontId="0" fillId="0" borderId="0" xfId="42" applyNumberFormat="1" applyFont="1" applyBorder="1" applyAlignment="1">
      <alignment horizontal="center" vertical="center"/>
    </xf>
    <xf numFmtId="3" fontId="0"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10" xfId="0" applyBorder="1" applyAlignment="1">
      <alignment horizontal="right" wrapText="1"/>
    </xf>
    <xf numFmtId="0" fontId="0" fillId="0" borderId="0" xfId="0" applyNumberFormat="1" applyAlignment="1">
      <alignment horizontal="left" vertical="center" wrapText="1"/>
    </xf>
    <xf numFmtId="0" fontId="0" fillId="0" borderId="0" xfId="0" applyFill="1" applyAlignment="1">
      <alignment horizontal="left" wrapText="1"/>
    </xf>
    <xf numFmtId="0" fontId="1" fillId="0" borderId="0" xfId="0" applyFont="1" applyBorder="1" applyAlignment="1">
      <alignment horizontal="left"/>
    </xf>
    <xf numFmtId="0" fontId="0" fillId="0" borderId="14" xfId="0" applyFont="1" applyBorder="1" applyAlignment="1">
      <alignment horizontal="center" vertical="center" wrapText="1"/>
    </xf>
    <xf numFmtId="0" fontId="0" fillId="0" borderId="14" xfId="0" applyFont="1" applyBorder="1" applyAlignment="1" quotePrefix="1">
      <alignment horizontal="center" vertical="center" wrapText="1"/>
    </xf>
    <xf numFmtId="0" fontId="0" fillId="0" borderId="0" xfId="0" applyFont="1" applyFill="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chartsheet" Target="chartsheets/sheet6.xml" /><Relationship Id="rId21" Type="http://schemas.openxmlformats.org/officeDocument/2006/relationships/worksheet" Target="worksheets/sheet15.xml" /><Relationship Id="rId22" Type="http://schemas.openxmlformats.org/officeDocument/2006/relationships/chartsheet" Target="chartsheets/sheet7.xml" /><Relationship Id="rId23" Type="http://schemas.openxmlformats.org/officeDocument/2006/relationships/worksheet" Target="worksheets/sheet16.xml" /><Relationship Id="rId24" Type="http://schemas.openxmlformats.org/officeDocument/2006/relationships/chartsheet" Target="chartsheets/sheet8.xml" /><Relationship Id="rId25" Type="http://schemas.openxmlformats.org/officeDocument/2006/relationships/chartsheet" Target="chartsheets/sheet9.xml" /><Relationship Id="rId26" Type="http://schemas.openxmlformats.org/officeDocument/2006/relationships/worksheet" Target="worksheets/sheet17.xml" /><Relationship Id="rId27" Type="http://schemas.openxmlformats.org/officeDocument/2006/relationships/worksheet" Target="worksheets/sheet18.xml" /><Relationship Id="rId28" Type="http://schemas.openxmlformats.org/officeDocument/2006/relationships/worksheet" Target="worksheets/sheet19.xml" /><Relationship Id="rId29" Type="http://schemas.openxmlformats.org/officeDocument/2006/relationships/chartsheet" Target="chartsheets/sheet10.xml" /><Relationship Id="rId30" Type="http://schemas.openxmlformats.org/officeDocument/2006/relationships/worksheet" Target="worksheets/sheet20.xml" /><Relationship Id="rId31" Type="http://schemas.openxmlformats.org/officeDocument/2006/relationships/worksheet" Target="worksheets/sheet21.xml" /><Relationship Id="rId32" Type="http://schemas.openxmlformats.org/officeDocument/2006/relationships/worksheet" Target="worksheets/sheet22.xml" /><Relationship Id="rId33" Type="http://schemas.openxmlformats.org/officeDocument/2006/relationships/worksheet" Target="worksheets/sheet23.xml" /><Relationship Id="rId34" Type="http://schemas.openxmlformats.org/officeDocument/2006/relationships/chartsheet" Target="chartsheets/sheet11.xml" /><Relationship Id="rId35" Type="http://schemas.openxmlformats.org/officeDocument/2006/relationships/worksheet" Target="worksheets/sheet24.xml" /><Relationship Id="rId36" Type="http://schemas.openxmlformats.org/officeDocument/2006/relationships/worksheet" Target="worksheets/sheet25.xml" /><Relationship Id="rId37" Type="http://schemas.openxmlformats.org/officeDocument/2006/relationships/chartsheet" Target="chartsheets/sheet12.xml" /><Relationship Id="rId38" Type="http://schemas.openxmlformats.org/officeDocument/2006/relationships/worksheet" Target="worksheets/sheet26.xml" /><Relationship Id="rId39" Type="http://schemas.openxmlformats.org/officeDocument/2006/relationships/chartsheet" Target="chartsheets/sheet13.xml" /><Relationship Id="rId40" Type="http://schemas.openxmlformats.org/officeDocument/2006/relationships/worksheet" Target="worksheets/sheet27.xml" /><Relationship Id="rId41" Type="http://schemas.openxmlformats.org/officeDocument/2006/relationships/chartsheet" Target="chartsheets/sheet14.xml" /><Relationship Id="rId42" Type="http://schemas.openxmlformats.org/officeDocument/2006/relationships/worksheet" Target="worksheets/sheet28.xml" /><Relationship Id="rId43" Type="http://schemas.openxmlformats.org/officeDocument/2006/relationships/chartsheet" Target="chartsheets/sheet15.xml" /><Relationship Id="rId44" Type="http://schemas.openxmlformats.org/officeDocument/2006/relationships/worksheet" Target="worksheets/sheet29.xml" /><Relationship Id="rId45" Type="http://schemas.openxmlformats.org/officeDocument/2006/relationships/chartsheet" Target="chartsheets/sheet16.xml" /><Relationship Id="rId46" Type="http://schemas.openxmlformats.org/officeDocument/2006/relationships/worksheet" Target="worksheets/sheet30.xml" /><Relationship Id="rId47" Type="http://schemas.openxmlformats.org/officeDocument/2006/relationships/worksheet" Target="worksheets/sheet31.xml" /><Relationship Id="rId48" Type="http://schemas.openxmlformats.org/officeDocument/2006/relationships/chartsheet" Target="chartsheets/sheet17.xml" /><Relationship Id="rId49" Type="http://schemas.openxmlformats.org/officeDocument/2006/relationships/chartsheet" Target="chartsheets/sheet18.xml" /><Relationship Id="rId50" Type="http://schemas.openxmlformats.org/officeDocument/2006/relationships/worksheet" Target="worksheets/sheet32.xml" /><Relationship Id="rId51" Type="http://schemas.openxmlformats.org/officeDocument/2006/relationships/chartsheet" Target="chartsheets/sheet19.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externalLink" Target="externalLinks/externalLink1.xml" /><Relationship Id="rId55" Type="http://schemas.openxmlformats.org/officeDocument/2006/relationships/externalLink" Target="externalLinks/externalLink2.xml" /><Relationship Id="rId5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38735205"/>
        <c:axId val="49579122"/>
      </c:areaChart>
      <c:catAx>
        <c:axId val="3873520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579122"/>
        <c:crosses val="autoZero"/>
        <c:auto val="1"/>
        <c:lblOffset val="100"/>
        <c:noMultiLvlLbl val="0"/>
      </c:catAx>
      <c:valAx>
        <c:axId val="49579122"/>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735205"/>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Installed Concentrating Solar Thermal 
Power Capacity, 1980-2007</a:t>
            </a:r>
          </a:p>
        </c:rich>
      </c:tx>
      <c:layout/>
      <c:spPr>
        <a:noFill/>
        <a:ln>
          <a:noFill/>
        </a:ln>
      </c:spPr>
    </c:title>
    <c:plotArea>
      <c:layout/>
      <c:scatterChart>
        <c:scatterStyle val="smooth"/>
        <c:varyColors val="0"/>
        <c:ser>
          <c:idx val="0"/>
          <c:order val="0"/>
          <c:tx>
            <c:v>CSP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CSP Capacity'!$A$6:$A$33</c:f>
              <c:numCache>
                <c:ptCount val="28"/>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numCache>
            </c:numRef>
          </c:xVal>
          <c:yVal>
            <c:numRef>
              <c:f>'World CSP Capacity'!$B$6:$B$33</c:f>
              <c:numCache>
                <c:ptCount val="28"/>
                <c:pt idx="0">
                  <c:v>1</c:v>
                </c:pt>
                <c:pt idx="1">
                  <c:v>3</c:v>
                </c:pt>
                <c:pt idx="2">
                  <c:v>13</c:v>
                </c:pt>
                <c:pt idx="3">
                  <c:v>16.7</c:v>
                </c:pt>
                <c:pt idx="4">
                  <c:v>17.45</c:v>
                </c:pt>
                <c:pt idx="5">
                  <c:v>33.05</c:v>
                </c:pt>
                <c:pt idx="6">
                  <c:v>61.3</c:v>
                </c:pt>
                <c:pt idx="7">
                  <c:v>118.8</c:v>
                </c:pt>
                <c:pt idx="8">
                  <c:v>148.8</c:v>
                </c:pt>
                <c:pt idx="9">
                  <c:v>198.8</c:v>
                </c:pt>
                <c:pt idx="10">
                  <c:v>273.8</c:v>
                </c:pt>
                <c:pt idx="11">
                  <c:v>353.8</c:v>
                </c:pt>
                <c:pt idx="12">
                  <c:v>356.3</c:v>
                </c:pt>
                <c:pt idx="13">
                  <c:v>356.3</c:v>
                </c:pt>
                <c:pt idx="14">
                  <c:v>356.3</c:v>
                </c:pt>
                <c:pt idx="15">
                  <c:v>356.3</c:v>
                </c:pt>
                <c:pt idx="16">
                  <c:v>366.3</c:v>
                </c:pt>
                <c:pt idx="17">
                  <c:v>366.3</c:v>
                </c:pt>
                <c:pt idx="18">
                  <c:v>366.3</c:v>
                </c:pt>
                <c:pt idx="19">
                  <c:v>366.3</c:v>
                </c:pt>
                <c:pt idx="20">
                  <c:v>356.3</c:v>
                </c:pt>
                <c:pt idx="21">
                  <c:v>356.3</c:v>
                </c:pt>
                <c:pt idx="22">
                  <c:v>356.3</c:v>
                </c:pt>
                <c:pt idx="23">
                  <c:v>356.3</c:v>
                </c:pt>
                <c:pt idx="24">
                  <c:v>356.3</c:v>
                </c:pt>
                <c:pt idx="25">
                  <c:v>356.3</c:v>
                </c:pt>
                <c:pt idx="26">
                  <c:v>357.3</c:v>
                </c:pt>
                <c:pt idx="27">
                  <c:v>457.3</c:v>
                </c:pt>
              </c:numCache>
            </c:numRef>
          </c:yVal>
          <c:smooth val="1"/>
        </c:ser>
        <c:axId val="4233179"/>
        <c:axId val="55653328"/>
      </c:scatterChart>
      <c:valAx>
        <c:axId val="4233179"/>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653328"/>
        <c:crosses val="autoZero"/>
        <c:crossBetween val="midCat"/>
        <c:dispUnits/>
      </c:valAx>
      <c:valAx>
        <c:axId val="55653328"/>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3317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Electricity-Generating Capacity, 1950-2009</a:t>
            </a:r>
          </a:p>
        </c:rich>
      </c:tx>
      <c:layout/>
      <c:spPr>
        <a:noFill/>
        <a:ln>
          <a:noFill/>
        </a:ln>
      </c:spPr>
    </c:title>
    <c:plotArea>
      <c:layout/>
      <c:scatterChart>
        <c:scatterStyle val="smooth"/>
        <c:varyColors val="0"/>
        <c:ser>
          <c:idx val="0"/>
          <c:order val="0"/>
          <c:tx>
            <c:v>Geo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Geothermal Capacity'!$A$6:$A$19</c:f>
              <c:numCache>
                <c:ptCount val="14"/>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2007</c:v>
                </c:pt>
                <c:pt idx="13">
                  <c:v>2009</c:v>
                </c:pt>
              </c:numCache>
            </c:numRef>
          </c:xVal>
          <c:yVal>
            <c:numRef>
              <c:f>'World Geothermal Capacity'!$C$6:$C$19</c:f>
              <c:numCache>
                <c:ptCount val="14"/>
                <c:pt idx="0">
                  <c:v>200</c:v>
                </c:pt>
                <c:pt idx="1">
                  <c:v>262</c:v>
                </c:pt>
                <c:pt idx="2">
                  <c:v>374</c:v>
                </c:pt>
                <c:pt idx="3">
                  <c:v>556</c:v>
                </c:pt>
                <c:pt idx="4">
                  <c:v>711</c:v>
                </c:pt>
                <c:pt idx="5">
                  <c:v>1300</c:v>
                </c:pt>
                <c:pt idx="6">
                  <c:v>3887</c:v>
                </c:pt>
                <c:pt idx="7">
                  <c:v>4764</c:v>
                </c:pt>
                <c:pt idx="8">
                  <c:v>5832</c:v>
                </c:pt>
                <c:pt idx="9">
                  <c:v>6833</c:v>
                </c:pt>
                <c:pt idx="10">
                  <c:v>7972</c:v>
                </c:pt>
                <c:pt idx="11">
                  <c:v>8933</c:v>
                </c:pt>
                <c:pt idx="12">
                  <c:v>9968</c:v>
                </c:pt>
                <c:pt idx="13">
                  <c:v>10500</c:v>
                </c:pt>
              </c:numCache>
            </c:numRef>
          </c:yVal>
          <c:smooth val="1"/>
        </c:ser>
        <c:axId val="3333777"/>
        <c:axId val="29570670"/>
      </c:scatterChart>
      <c:valAx>
        <c:axId val="3333777"/>
        <c:scaling>
          <c:orientation val="minMax"/>
          <c:max val="2015"/>
          <c:min val="1950"/>
        </c:scaling>
        <c:axPos val="b"/>
        <c:title>
          <c:tx>
            <c:rich>
              <a:bodyPr vert="horz" rot="0" anchor="ctr"/>
              <a:lstStyle/>
              <a:p>
                <a:pPr algn="ctr">
                  <a:defRPr/>
                </a:pPr>
                <a:r>
                  <a:rPr lang="en-US" cap="none" sz="1000" b="0" i="1" u="none" baseline="0">
                    <a:latin typeface="Arial"/>
                    <a:ea typeface="Arial"/>
                    <a:cs typeface="Arial"/>
                  </a:rPr>
                  <a:t>Source: Worldwatch; Bertani; GEA; EER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570670"/>
        <c:crosses val="autoZero"/>
        <c:crossBetween val="midCat"/>
        <c:dispUnits/>
      </c:valAx>
      <c:valAx>
        <c:axId val="29570670"/>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3377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Hydroelectric Consumption, 1965-2008</a:t>
            </a:r>
          </a:p>
        </c:rich>
      </c:tx>
      <c:layout/>
      <c:spPr>
        <a:noFill/>
        <a:ln>
          <a:noFill/>
        </a:ln>
      </c:spPr>
    </c:title>
    <c:plotArea>
      <c:layout/>
      <c:scatterChart>
        <c:scatterStyle val="smooth"/>
        <c:varyColors val="0"/>
        <c:ser>
          <c:idx val="0"/>
          <c:order val="0"/>
          <c:tx>
            <c:v>World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Hydroelectric Consumption'!$B$6:$B$49</c:f>
              <c:numCache>
                <c:ptCount val="44"/>
                <c:pt idx="0">
                  <c:v>926.4671151504795</c:v>
                </c:pt>
                <c:pt idx="1">
                  <c:v>991.3959367141156</c:v>
                </c:pt>
                <c:pt idx="2">
                  <c:v>1015.2154698979534</c:v>
                </c:pt>
                <c:pt idx="3">
                  <c:v>1066.1815392312872</c:v>
                </c:pt>
                <c:pt idx="4">
                  <c:v>1129.878229005024</c:v>
                </c:pt>
                <c:pt idx="5">
                  <c:v>1179.36810876866</c:v>
                </c:pt>
                <c:pt idx="6">
                  <c:v>1229.7430005302763</c:v>
                </c:pt>
                <c:pt idx="7">
                  <c:v>1286.6977489929027</c:v>
                </c:pt>
                <c:pt idx="8">
                  <c:v>1299.3335504898726</c:v>
                </c:pt>
                <c:pt idx="9">
                  <c:v>1420.7463391504787</c:v>
                </c:pt>
                <c:pt idx="10">
                  <c:v>1439.6281385206446</c:v>
                </c:pt>
                <c:pt idx="11">
                  <c:v>1441.884556363069</c:v>
                </c:pt>
                <c:pt idx="12">
                  <c:v>1478.5253106196353</c:v>
                </c:pt>
                <c:pt idx="13">
                  <c:v>1590.0688578297356</c:v>
                </c:pt>
                <c:pt idx="14">
                  <c:v>1665.0024041718077</c:v>
                </c:pt>
                <c:pt idx="15">
                  <c:v>1698.1837592248028</c:v>
                </c:pt>
                <c:pt idx="16">
                  <c:v>1730.6350924131516</c:v>
                </c:pt>
                <c:pt idx="17">
                  <c:v>1800.1212688542598</c:v>
                </c:pt>
                <c:pt idx="18">
                  <c:v>1883.8792579153348</c:v>
                </c:pt>
                <c:pt idx="19">
                  <c:v>1947.2832983123958</c:v>
                </c:pt>
                <c:pt idx="20">
                  <c:v>1980.5995074818034</c:v>
                </c:pt>
                <c:pt idx="21">
                  <c:v>2006.2604760004206</c:v>
                </c:pt>
                <c:pt idx="22">
                  <c:v>2040.0318038387827</c:v>
                </c:pt>
                <c:pt idx="23">
                  <c:v>2093.561401447872</c:v>
                </c:pt>
                <c:pt idx="24">
                  <c:v>2088.683668237828</c:v>
                </c:pt>
                <c:pt idx="25">
                  <c:v>2163.5399515794907</c:v>
                </c:pt>
                <c:pt idx="26">
                  <c:v>2211.1248417427723</c:v>
                </c:pt>
                <c:pt idx="27">
                  <c:v>2213.9021887474673</c:v>
                </c:pt>
                <c:pt idx="28">
                  <c:v>2343.9350981585994</c:v>
                </c:pt>
                <c:pt idx="29">
                  <c:v>2357.3487831423026</c:v>
                </c:pt>
                <c:pt idx="30">
                  <c:v>2483.940265196278</c:v>
                </c:pt>
                <c:pt idx="31">
                  <c:v>2517.559549245246</c:v>
                </c:pt>
                <c:pt idx="32">
                  <c:v>2561.763645749445</c:v>
                </c:pt>
                <c:pt idx="33">
                  <c:v>2596.894671019807</c:v>
                </c:pt>
                <c:pt idx="34">
                  <c:v>2619.2305257443522</c:v>
                </c:pt>
                <c:pt idx="35">
                  <c:v>2653.6598494152477</c:v>
                </c:pt>
                <c:pt idx="36">
                  <c:v>2591.1862743337097</c:v>
                </c:pt>
                <c:pt idx="37">
                  <c:v>2639.2091007444465</c:v>
                </c:pt>
                <c:pt idx="38">
                  <c:v>2637.3340690873597</c:v>
                </c:pt>
                <c:pt idx="39">
                  <c:v>2800.3562017625068</c:v>
                </c:pt>
                <c:pt idx="40">
                  <c:v>2908.874909333537</c:v>
                </c:pt>
                <c:pt idx="41">
                  <c:v>3021.89413812381</c:v>
                </c:pt>
                <c:pt idx="42">
                  <c:v>3074.8707394878397</c:v>
                </c:pt>
                <c:pt idx="43">
                  <c:v>3170.9386064077503</c:v>
                </c:pt>
              </c:numCache>
            </c:numRef>
          </c:yVal>
          <c:smooth val="1"/>
        </c:ser>
        <c:axId val="52243063"/>
        <c:axId val="38653820"/>
      </c:scatterChart>
      <c:valAx>
        <c:axId val="52243063"/>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653820"/>
        <c:crosses val="autoZero"/>
        <c:crossBetween val="midCat"/>
        <c:dispUnits/>
      </c:valAx>
      <c:valAx>
        <c:axId val="38653820"/>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243063"/>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Fuel Ethanol Production, 1975-2009</a:t>
            </a:r>
          </a:p>
        </c:rich>
      </c:tx>
      <c:layout/>
      <c:spPr>
        <a:noFill/>
        <a:ln>
          <a:noFill/>
        </a:ln>
      </c:spPr>
    </c:title>
    <c:plotArea>
      <c:layout/>
      <c:scatterChart>
        <c:scatterStyle val="smooth"/>
        <c:varyColors val="0"/>
        <c:ser>
          <c:idx val="0"/>
          <c:order val="0"/>
          <c:tx>
            <c:v>World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Fuel Ethanol Production'!$A$6:$A$40</c:f>
              <c:numCache>
                <c:ptCount val="3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numCache>
            </c:numRef>
          </c:xVal>
          <c:yVal>
            <c:numRef>
              <c:f>'World Fuel Ethanol Production'!$C$6:$C$40</c:f>
              <c:numCache>
                <c:ptCount val="35"/>
                <c:pt idx="0">
                  <c:v>146.87966035600002</c:v>
                </c:pt>
                <c:pt idx="1">
                  <c:v>175.410241864</c:v>
                </c:pt>
                <c:pt idx="2">
                  <c:v>388.33291497000005</c:v>
                </c:pt>
                <c:pt idx="3">
                  <c:v>668.091116979</c:v>
                </c:pt>
                <c:pt idx="4">
                  <c:v>933.3198561830001</c:v>
                </c:pt>
                <c:pt idx="5">
                  <c:v>1153.9035187680001</c:v>
                </c:pt>
                <c:pt idx="6">
                  <c:v>1314.784297827</c:v>
                </c:pt>
                <c:pt idx="7">
                  <c:v>1888.565992599</c:v>
                </c:pt>
                <c:pt idx="8">
                  <c:v>2451.51663328</c:v>
                </c:pt>
                <c:pt idx="9">
                  <c:v>3402.5360168800003</c:v>
                </c:pt>
                <c:pt idx="10">
                  <c:v>3732.486908579</c:v>
                </c:pt>
                <c:pt idx="11">
                  <c:v>3485.2218688430003</c:v>
                </c:pt>
                <c:pt idx="12">
                  <c:v>3856.6477725490004</c:v>
                </c:pt>
                <c:pt idx="13">
                  <c:v>3936.6919040020002</c:v>
                </c:pt>
                <c:pt idx="14">
                  <c:v>4013.037626741</c:v>
                </c:pt>
                <c:pt idx="15">
                  <c:v>4018.5852398120005</c:v>
                </c:pt>
                <c:pt idx="16">
                  <c:v>4325.288991023001</c:v>
                </c:pt>
                <c:pt idx="17">
                  <c:v>4196.1088580840005</c:v>
                </c:pt>
                <c:pt idx="18">
                  <c:v>4200.599782951001</c:v>
                </c:pt>
                <c:pt idx="19">
                  <c:v>4458.1675326760005</c:v>
                </c:pt>
                <c:pt idx="20">
                  <c:v>4774.645649774</c:v>
                </c:pt>
                <c:pt idx="21">
                  <c:v>4953.754300352</c:v>
                </c:pt>
                <c:pt idx="22">
                  <c:v>5420.017970367</c:v>
                </c:pt>
                <c:pt idx="23">
                  <c:v>5073.160067404</c:v>
                </c:pt>
                <c:pt idx="24">
                  <c:v>4971.71799982</c:v>
                </c:pt>
                <c:pt idx="25">
                  <c:v>4519.191276457001</c:v>
                </c:pt>
                <c:pt idx="26">
                  <c:v>4873.710168899001</c:v>
                </c:pt>
                <c:pt idx="27">
                  <c:v>5420.282142418</c:v>
                </c:pt>
                <c:pt idx="28">
                  <c:v>6430.211893391001</c:v>
                </c:pt>
                <c:pt idx="29">
                  <c:v>7531.281001959001</c:v>
                </c:pt>
                <c:pt idx="30">
                  <c:v>8275.717841677</c:v>
                </c:pt>
                <c:pt idx="31">
                  <c:v>10292.671451062</c:v>
                </c:pt>
                <c:pt idx="32">
                  <c:v>13112.708095487002</c:v>
                </c:pt>
                <c:pt idx="33">
                  <c:v>17524.117175136</c:v>
                </c:pt>
                <c:pt idx="34">
                  <c:v>19226.706043831</c:v>
                </c:pt>
              </c:numCache>
            </c:numRef>
          </c:yVal>
          <c:smooth val="1"/>
        </c:ser>
        <c:axId val="47218957"/>
        <c:axId val="27172474"/>
      </c:scatterChart>
      <c:valAx>
        <c:axId val="47218957"/>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172474"/>
        <c:crosses val="autoZero"/>
        <c:crossBetween val="midCat"/>
        <c:dispUnits/>
      </c:valAx>
      <c:valAx>
        <c:axId val="27172474"/>
        <c:scaling>
          <c:orientation val="minMax"/>
          <c:max val="20000"/>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218957"/>
        <c:crossesAt val="1975"/>
        <c:crossBetween val="midCat"/>
        <c:dispUnits/>
        <c:majorUnit val="2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Biodiesel Production, 1991-2009</a:t>
            </a:r>
          </a:p>
        </c:rich>
      </c:tx>
      <c:layout/>
      <c:spPr>
        <a:noFill/>
        <a:ln>
          <a:noFill/>
        </a:ln>
      </c:spPr>
    </c:title>
    <c:plotArea>
      <c:layout/>
      <c:scatterChart>
        <c:scatterStyle val="smooth"/>
        <c:varyColors val="0"/>
        <c:ser>
          <c:idx val="0"/>
          <c:order val="0"/>
          <c:tx>
            <c:v>World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Biodiesel Production'!$A$6:$A$24</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xVal>
          <c:yVal>
            <c:numRef>
              <c:f>'World Biodiesel Production'!$C$6:$C$24</c:f>
              <c:numCache>
                <c:ptCount val="19"/>
                <c:pt idx="0">
                  <c:v>2.9058925610000004</c:v>
                </c:pt>
                <c:pt idx="1">
                  <c:v>23.247140488000003</c:v>
                </c:pt>
                <c:pt idx="2">
                  <c:v>37.776603293</c:v>
                </c:pt>
                <c:pt idx="3">
                  <c:v>74.76069043300001</c:v>
                </c:pt>
                <c:pt idx="4">
                  <c:v>107.78219680800001</c:v>
                </c:pt>
                <c:pt idx="5">
                  <c:v>144.23793984600002</c:v>
                </c:pt>
                <c:pt idx="6">
                  <c:v>150.57806907</c:v>
                </c:pt>
                <c:pt idx="7">
                  <c:v>155.06899393700002</c:v>
                </c:pt>
                <c:pt idx="8">
                  <c:v>189.939704669</c:v>
                </c:pt>
                <c:pt idx="9">
                  <c:v>212.55229986028922</c:v>
                </c:pt>
                <c:pt idx="10">
                  <c:v>264.9733576143098</c:v>
                </c:pt>
                <c:pt idx="11">
                  <c:v>382.9796509490366</c:v>
                </c:pt>
                <c:pt idx="12">
                  <c:v>509.82640476032236</c:v>
                </c:pt>
                <c:pt idx="13">
                  <c:v>613.720502536523</c:v>
                </c:pt>
                <c:pt idx="14">
                  <c:v>1023.0666339812183</c:v>
                </c:pt>
                <c:pt idx="15">
                  <c:v>1781.96113242738</c:v>
                </c:pt>
                <c:pt idx="16">
                  <c:v>2624.0098144453723</c:v>
                </c:pt>
                <c:pt idx="17">
                  <c:v>3887.833326493767</c:v>
                </c:pt>
                <c:pt idx="18">
                  <c:v>3925.6579731726497</c:v>
                </c:pt>
              </c:numCache>
            </c:numRef>
          </c:yVal>
          <c:smooth val="1"/>
        </c:ser>
        <c:axId val="49804243"/>
        <c:axId val="35036904"/>
      </c:scatterChart>
      <c:valAx>
        <c:axId val="49804243"/>
        <c:scaling>
          <c:orientation val="minMax"/>
        </c:scaling>
        <c:axPos val="b"/>
        <c:title>
          <c:tx>
            <c:rich>
              <a:bodyPr vert="horz" rot="0" anchor="ctr"/>
              <a:lstStyle/>
              <a:p>
                <a:pPr algn="ctr">
                  <a:defRPr/>
                </a:pPr>
                <a:r>
                  <a:rPr lang="en-US" cap="none" sz="1000" b="0" i="1"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036904"/>
        <c:crosses val="autoZero"/>
        <c:crossBetween val="midCat"/>
        <c:dispUnits/>
        <c:majorUnit val="5"/>
      </c:valAx>
      <c:valAx>
        <c:axId val="35036904"/>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80424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Natural Gas Consumption, 1965-2008</a:t>
            </a:r>
          </a:p>
        </c:rich>
      </c:tx>
      <c:layout/>
      <c:spPr>
        <a:noFill/>
        <a:ln>
          <a:noFill/>
        </a:ln>
      </c:spPr>
    </c:title>
    <c:plotArea>
      <c:layout/>
      <c:scatterChart>
        <c:scatterStyle val="smooth"/>
        <c:varyColors val="0"/>
        <c:ser>
          <c:idx val="0"/>
          <c:order val="0"/>
          <c:tx>
            <c:v>World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Natural Gas Consumption'!$B$6:$B$49</c:f>
              <c:numCache>
                <c:ptCount val="44"/>
                <c:pt idx="0">
                  <c:v>593.748351945434</c:v>
                </c:pt>
                <c:pt idx="1">
                  <c:v>646.218209414973</c:v>
                </c:pt>
                <c:pt idx="2">
                  <c:v>692.403595037829</c:v>
                </c:pt>
                <c:pt idx="3">
                  <c:v>753.08917106388</c:v>
                </c:pt>
                <c:pt idx="4">
                  <c:v>827.049515621054</c:v>
                </c:pt>
                <c:pt idx="5">
                  <c:v>898.55041805208</c:v>
                </c:pt>
                <c:pt idx="6">
                  <c:v>959.225335754043</c:v>
                </c:pt>
                <c:pt idx="7">
                  <c:v>1006.71629950387</c:v>
                </c:pt>
                <c:pt idx="8">
                  <c:v>1052.39152214751</c:v>
                </c:pt>
                <c:pt idx="9">
                  <c:v>1077.6570690683</c:v>
                </c:pt>
                <c:pt idx="10">
                  <c:v>1072.13213394606</c:v>
                </c:pt>
                <c:pt idx="11">
                  <c:v>1134.50857036305</c:v>
                </c:pt>
                <c:pt idx="12">
                  <c:v>1167.87452835292</c:v>
                </c:pt>
                <c:pt idx="13">
                  <c:v>1213.73341830218</c:v>
                </c:pt>
                <c:pt idx="14">
                  <c:v>1288.78301568911</c:v>
                </c:pt>
                <c:pt idx="15">
                  <c:v>1296.75055303198</c:v>
                </c:pt>
                <c:pt idx="16">
                  <c:v>1309.41337603244</c:v>
                </c:pt>
                <c:pt idx="17">
                  <c:v>1312.33122559414</c:v>
                </c:pt>
                <c:pt idx="18">
                  <c:v>1328.78676231305</c:v>
                </c:pt>
                <c:pt idx="19">
                  <c:v>1439.79381550164</c:v>
                </c:pt>
                <c:pt idx="20">
                  <c:v>1488.11108323623</c:v>
                </c:pt>
                <c:pt idx="21">
                  <c:v>1503.38883243505</c:v>
                </c:pt>
                <c:pt idx="22">
                  <c:v>1579.5583018688</c:v>
                </c:pt>
                <c:pt idx="23">
                  <c:v>1654.93717407072</c:v>
                </c:pt>
                <c:pt idx="24">
                  <c:v>1729.24118410059</c:v>
                </c:pt>
                <c:pt idx="25">
                  <c:v>1769.60404378757</c:v>
                </c:pt>
                <c:pt idx="26">
                  <c:v>1807.25870806122</c:v>
                </c:pt>
                <c:pt idx="27">
                  <c:v>1818.12314229069</c:v>
                </c:pt>
                <c:pt idx="28">
                  <c:v>1853.35221113429</c:v>
                </c:pt>
                <c:pt idx="29">
                  <c:v>1863.49642782104</c:v>
                </c:pt>
                <c:pt idx="30">
                  <c:v>1923.92502711778</c:v>
                </c:pt>
                <c:pt idx="31">
                  <c:v>2021.27732391612</c:v>
                </c:pt>
                <c:pt idx="32">
                  <c:v>2016.14735327596</c:v>
                </c:pt>
                <c:pt idx="33">
                  <c:v>2049.74117317902</c:v>
                </c:pt>
                <c:pt idx="34">
                  <c:v>2096.8634853418</c:v>
                </c:pt>
                <c:pt idx="35">
                  <c:v>2188.07131749442</c:v>
                </c:pt>
                <c:pt idx="36">
                  <c:v>2215.09830595932</c:v>
                </c:pt>
                <c:pt idx="37">
                  <c:v>2284.017446353</c:v>
                </c:pt>
                <c:pt idx="38">
                  <c:v>2345.17797712391</c:v>
                </c:pt>
                <c:pt idx="39">
                  <c:v>2422.78614189201</c:v>
                </c:pt>
                <c:pt idx="40">
                  <c:v>2500.96578112776</c:v>
                </c:pt>
                <c:pt idx="41">
                  <c:v>2565.80080004986</c:v>
                </c:pt>
                <c:pt idx="42">
                  <c:v>2652.22685814211</c:v>
                </c:pt>
                <c:pt idx="43">
                  <c:v>2726.08863417211</c:v>
                </c:pt>
              </c:numCache>
            </c:numRef>
          </c:yVal>
          <c:smooth val="1"/>
        </c:ser>
        <c:axId val="9437257"/>
        <c:axId val="5244998"/>
      </c:scatterChart>
      <c:valAx>
        <c:axId val="9437257"/>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44998"/>
        <c:crosses val="autoZero"/>
        <c:crossBetween val="midCat"/>
        <c:dispUnits/>
      </c:valAx>
      <c:valAx>
        <c:axId val="5244998"/>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43725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1950-2008</a:t>
            </a:r>
          </a:p>
        </c:rich>
      </c:tx>
      <c:layout/>
      <c:spPr>
        <a:noFill/>
        <a:ln>
          <a:noFill/>
        </a:ln>
      </c:spPr>
    </c:title>
    <c:plotArea>
      <c:layout/>
      <c:scatterChart>
        <c:scatterStyle val="smooth"/>
        <c:varyColors val="0"/>
        <c:ser>
          <c:idx val="0"/>
          <c:order val="0"/>
          <c:tx>
            <c:v>Oil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Production'!$A$6:$A$64</c:f>
              <c:numCache>
                <c:ptCount val="5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numCache>
            </c:numRef>
          </c:xVal>
          <c:yVal>
            <c:numRef>
              <c:f>'World Oil Production'!$C$6:$C$64</c:f>
              <c:numCache>
                <c:ptCount val="59"/>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74.86140549781423</c:v>
                </c:pt>
                <c:pt idx="51">
                  <c:v>74.79411124219178</c:v>
                </c:pt>
                <c:pt idx="52">
                  <c:v>74.43083305354597</c:v>
                </c:pt>
                <c:pt idx="53">
                  <c:v>76.98957641106264</c:v>
                </c:pt>
                <c:pt idx="54">
                  <c:v>80.25620074570897</c:v>
                </c:pt>
                <c:pt idx="55">
                  <c:v>81.0890114690466</c:v>
                </c:pt>
                <c:pt idx="56">
                  <c:v>81.49674055429804</c:v>
                </c:pt>
                <c:pt idx="57">
                  <c:v>81.44263188161808</c:v>
                </c:pt>
                <c:pt idx="58">
                  <c:v>81.82040459459286</c:v>
                </c:pt>
              </c:numCache>
            </c:numRef>
          </c:yVal>
          <c:smooth val="1"/>
        </c:ser>
        <c:axId val="17887215"/>
        <c:axId val="48967188"/>
      </c:scatterChart>
      <c:valAx>
        <c:axId val="17887215"/>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967188"/>
        <c:crosses val="autoZero"/>
        <c:crossBetween val="midCat"/>
        <c:dispUnits/>
      </c:valAx>
      <c:valAx>
        <c:axId val="48967188"/>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788721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Coal Consumption, 1980-2008</a:t>
            </a:r>
          </a:p>
        </c:rich>
      </c:tx>
      <c:layout/>
      <c:spPr>
        <a:noFill/>
        <a:ln>
          <a:noFill/>
        </a:ln>
      </c:spPr>
    </c:title>
    <c:plotArea>
      <c:layout/>
      <c:scatterChart>
        <c:scatterStyle val="smooth"/>
        <c:varyColors val="0"/>
        <c:ser>
          <c:idx val="0"/>
          <c:order val="0"/>
          <c:tx>
            <c:v>World Coal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Consumption'!$I$6:$I$34</c:f>
              <c:numCache>
                <c:ptCount val="29"/>
                <c:pt idx="0">
                  <c:v>71.74397956436572</c:v>
                </c:pt>
                <c:pt idx="1">
                  <c:v>72.37749049641891</c:v>
                </c:pt>
                <c:pt idx="2">
                  <c:v>73.61765956415123</c:v>
                </c:pt>
                <c:pt idx="3">
                  <c:v>75.41406634639843</c:v>
                </c:pt>
                <c:pt idx="4">
                  <c:v>79.10272556895687</c:v>
                </c:pt>
                <c:pt idx="5">
                  <c:v>82.3342622181616</c:v>
                </c:pt>
                <c:pt idx="6">
                  <c:v>84.04901745411082</c:v>
                </c:pt>
                <c:pt idx="7">
                  <c:v>87.02729112640576</c:v>
                </c:pt>
                <c:pt idx="8">
                  <c:v>89.41438506125638</c:v>
                </c:pt>
                <c:pt idx="9">
                  <c:v>89.98717289202555</c:v>
                </c:pt>
                <c:pt idx="10">
                  <c:v>88.60726176340457</c:v>
                </c:pt>
                <c:pt idx="11">
                  <c:v>87.61349547107872</c:v>
                </c:pt>
                <c:pt idx="12">
                  <c:v>86.85356582237603</c:v>
                </c:pt>
                <c:pt idx="13">
                  <c:v>87.42072735359777</c:v>
                </c:pt>
                <c:pt idx="14">
                  <c:v>87.88750441933503</c:v>
                </c:pt>
                <c:pt idx="15">
                  <c:v>89.98848761759943</c:v>
                </c:pt>
                <c:pt idx="16">
                  <c:v>92.75154455412081</c:v>
                </c:pt>
                <c:pt idx="17">
                  <c:v>91.9281099561263</c:v>
                </c:pt>
                <c:pt idx="18">
                  <c:v>89.75081140985166</c:v>
                </c:pt>
                <c:pt idx="19">
                  <c:v>89.3133726267756</c:v>
                </c:pt>
                <c:pt idx="20">
                  <c:v>92.79524916643363</c:v>
                </c:pt>
                <c:pt idx="21">
                  <c:v>93.24528338045052</c:v>
                </c:pt>
                <c:pt idx="22">
                  <c:v>95.4442215606898</c:v>
                </c:pt>
                <c:pt idx="23">
                  <c:v>103.08092472704284</c:v>
                </c:pt>
                <c:pt idx="24">
                  <c:v>109.77131950532184</c:v>
                </c:pt>
                <c:pt idx="25">
                  <c:v>115.37362004233785</c:v>
                </c:pt>
                <c:pt idx="26">
                  <c:v>120.72622149148305</c:v>
                </c:pt>
                <c:pt idx="27">
                  <c:v>126.76786392984168</c:v>
                </c:pt>
                <c:pt idx="28">
                  <c:v>131.10278066569865</c:v>
                </c:pt>
              </c:numCache>
            </c:numRef>
          </c:yVal>
          <c:smooth val="1"/>
        </c:ser>
        <c:axId val="10762309"/>
        <c:axId val="43671506"/>
      </c:scatterChart>
      <c:valAx>
        <c:axId val="10762309"/>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671506"/>
        <c:crosses val="autoZero"/>
        <c:crossBetween val="midCat"/>
        <c:dispUnits/>
      </c:valAx>
      <c:valAx>
        <c:axId val="43671506"/>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076230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Selected Countries, 1980-2008</a:t>
            </a:r>
          </a:p>
        </c:rich>
      </c:tx>
      <c:layout/>
      <c:spPr>
        <a:noFill/>
        <a:ln>
          <a:noFill/>
        </a:ln>
      </c:spPr>
    </c:title>
    <c:plotArea>
      <c:layout/>
      <c:scatterChart>
        <c:scatterStyle val="smooth"/>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Consumption'!$B$6:$B$34</c:f>
              <c:numCache>
                <c:ptCount val="29"/>
                <c:pt idx="0">
                  <c:v>12.10770197222985</c:v>
                </c:pt>
                <c:pt idx="1">
                  <c:v>12.0636933016</c:v>
                </c:pt>
                <c:pt idx="2">
                  <c:v>12.8130708815586</c:v>
                </c:pt>
                <c:pt idx="3">
                  <c:v>13.47605813152515</c:v>
                </c:pt>
                <c:pt idx="4">
                  <c:v>14.9673925327338</c:v>
                </c:pt>
                <c:pt idx="5">
                  <c:v>16.299240146511103</c:v>
                </c:pt>
                <c:pt idx="6">
                  <c:v>17.357591134516603</c:v>
                </c:pt>
                <c:pt idx="7">
                  <c:v>18.524396312631552</c:v>
                </c:pt>
                <c:pt idx="8">
                  <c:v>19.83481499751785</c:v>
                </c:pt>
                <c:pt idx="9">
                  <c:v>20.6332013315142</c:v>
                </c:pt>
                <c:pt idx="10">
                  <c:v>21.027295207100344</c:v>
                </c:pt>
                <c:pt idx="11">
                  <c:v>22.042153406097448</c:v>
                </c:pt>
                <c:pt idx="12">
                  <c:v>22.75835582947665</c:v>
                </c:pt>
                <c:pt idx="13">
                  <c:v>24.22988831306195</c:v>
                </c:pt>
                <c:pt idx="14">
                  <c:v>25.7215401798838</c:v>
                </c:pt>
                <c:pt idx="15">
                  <c:v>27.562126438814097</c:v>
                </c:pt>
                <c:pt idx="16">
                  <c:v>28.94298280662915</c:v>
                </c:pt>
                <c:pt idx="17">
                  <c:v>27.78486824967555</c:v>
                </c:pt>
                <c:pt idx="18">
                  <c:v>25.86920137322345</c:v>
                </c:pt>
                <c:pt idx="19">
                  <c:v>26.040474071544853</c:v>
                </c:pt>
                <c:pt idx="20">
                  <c:v>26.486364723867073</c:v>
                </c:pt>
                <c:pt idx="21">
                  <c:v>27.035588369759413</c:v>
                </c:pt>
                <c:pt idx="22">
                  <c:v>28.325329844643566</c:v>
                </c:pt>
                <c:pt idx="23">
                  <c:v>33.8526764130588</c:v>
                </c:pt>
                <c:pt idx="24">
                  <c:v>39.01047423755486</c:v>
                </c:pt>
                <c:pt idx="25">
                  <c:v>43.670218357041385</c:v>
                </c:pt>
                <c:pt idx="26">
                  <c:v>48.21333096747047</c:v>
                </c:pt>
                <c:pt idx="27">
                  <c:v>52.127756797728516</c:v>
                </c:pt>
                <c:pt idx="28">
                  <c:v>55.806144646914994</c:v>
                </c:pt>
              </c:numCache>
            </c:numRef>
          </c:yVal>
          <c:smooth val="1"/>
        </c:ser>
        <c:ser>
          <c:idx val="1"/>
          <c:order val="1"/>
          <c:tx>
            <c:v>India</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8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Consumption'!$C$6:$C$34</c:f>
              <c:numCache>
                <c:ptCount val="29"/>
                <c:pt idx="0">
                  <c:v>2.25052882278209</c:v>
                </c:pt>
                <c:pt idx="1">
                  <c:v>2.509927451396819</c:v>
                </c:pt>
                <c:pt idx="2">
                  <c:v>2.5025140912243846</c:v>
                </c:pt>
                <c:pt idx="3">
                  <c:v>2.625393824351622</c:v>
                </c:pt>
                <c:pt idx="4">
                  <c:v>2.756335852285893</c:v>
                </c:pt>
                <c:pt idx="5">
                  <c:v>2.878774864569271</c:v>
                </c:pt>
                <c:pt idx="6">
                  <c:v>3.0957043899821697</c:v>
                </c:pt>
                <c:pt idx="7">
                  <c:v>3.409640770897282</c:v>
                </c:pt>
                <c:pt idx="8">
                  <c:v>3.6372312475614246</c:v>
                </c:pt>
                <c:pt idx="9">
                  <c:v>3.9665384249607967</c:v>
                </c:pt>
                <c:pt idx="10">
                  <c:v>3.78805959055865</c:v>
                </c:pt>
                <c:pt idx="11">
                  <c:v>4.0381929908871514</c:v>
                </c:pt>
                <c:pt idx="12">
                  <c:v>4.294451029890535</c:v>
                </c:pt>
                <c:pt idx="13">
                  <c:v>4.464650103159615</c:v>
                </c:pt>
                <c:pt idx="14">
                  <c:v>4.596467921100028</c:v>
                </c:pt>
                <c:pt idx="15">
                  <c:v>4.958532198898729</c:v>
                </c:pt>
                <c:pt idx="16">
                  <c:v>5.33322002060791</c:v>
                </c:pt>
                <c:pt idx="17">
                  <c:v>5.392901036006204</c:v>
                </c:pt>
                <c:pt idx="18">
                  <c:v>5.399476828238661</c:v>
                </c:pt>
                <c:pt idx="19">
                  <c:v>5.387079351591343</c:v>
                </c:pt>
                <c:pt idx="20">
                  <c:v>5.724032567647703</c:v>
                </c:pt>
                <c:pt idx="21">
                  <c:v>5.76157324149406</c:v>
                </c:pt>
                <c:pt idx="22">
                  <c:v>6.025796597496282</c:v>
                </c:pt>
                <c:pt idx="23">
                  <c:v>6.222399488199535</c:v>
                </c:pt>
                <c:pt idx="24">
                  <c:v>6.835767092985494</c:v>
                </c:pt>
                <c:pt idx="25">
                  <c:v>7.319079091766712</c:v>
                </c:pt>
                <c:pt idx="26">
                  <c:v>7.7557940497565685</c:v>
                </c:pt>
                <c:pt idx="27">
                  <c:v>8.446768894370408</c:v>
                </c:pt>
                <c:pt idx="28">
                  <c:v>9.180927881971014</c:v>
                </c:pt>
              </c:numCache>
            </c:numRef>
          </c:yVal>
          <c:smooth val="1"/>
        </c:ser>
        <c:ser>
          <c:idx val="2"/>
          <c:order val="2"/>
          <c:tx>
            <c:v>US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Consumption'!$H$6:$H$34</c:f>
              <c:numCache>
                <c:ptCount val="29"/>
                <c:pt idx="0">
                  <c:v>15.422807339659656</c:v>
                </c:pt>
                <c:pt idx="1">
                  <c:v>15.907524202834393</c:v>
                </c:pt>
                <c:pt idx="2">
                  <c:v>15.321579157811046</c:v>
                </c:pt>
                <c:pt idx="3">
                  <c:v>15.89443958344516</c:v>
                </c:pt>
                <c:pt idx="4">
                  <c:v>17.070619600523607</c:v>
                </c:pt>
                <c:pt idx="5">
                  <c:v>17.47842520666294</c:v>
                </c:pt>
                <c:pt idx="6">
                  <c:v>17.26040262414014</c:v>
                </c:pt>
                <c:pt idx="7">
                  <c:v>18.008448202494943</c:v>
                </c:pt>
                <c:pt idx="8">
                  <c:v>18.8463098057595</c:v>
                </c:pt>
                <c:pt idx="9">
                  <c:v>19.069759821952154</c:v>
                </c:pt>
                <c:pt idx="10">
                  <c:v>19.17263227070408</c:v>
                </c:pt>
                <c:pt idx="11">
                  <c:v>18.991667468686742</c:v>
                </c:pt>
                <c:pt idx="12">
                  <c:v>19.12246861307936</c:v>
                </c:pt>
                <c:pt idx="13">
                  <c:v>19.83514502711282</c:v>
                </c:pt>
                <c:pt idx="14">
                  <c:v>19.90945979905291</c:v>
                </c:pt>
                <c:pt idx="15">
                  <c:v>20.08872871384015</c:v>
                </c:pt>
                <c:pt idx="16">
                  <c:v>21.00191633627855</c:v>
                </c:pt>
                <c:pt idx="17">
                  <c:v>21.44539852432929</c:v>
                </c:pt>
                <c:pt idx="18">
                  <c:v>21.65574471794639</c:v>
                </c:pt>
                <c:pt idx="19">
                  <c:v>21.622550225583264</c:v>
                </c:pt>
                <c:pt idx="20">
                  <c:v>22.57952750590476</c:v>
                </c:pt>
                <c:pt idx="21">
                  <c:v>21.914274904832755</c:v>
                </c:pt>
                <c:pt idx="22">
                  <c:v>21.903994995268732</c:v>
                </c:pt>
                <c:pt idx="23">
                  <c:v>22.320928089028072</c:v>
                </c:pt>
                <c:pt idx="24">
                  <c:v>22.466200811735177</c:v>
                </c:pt>
                <c:pt idx="25">
                  <c:v>22.78638335849212</c:v>
                </c:pt>
                <c:pt idx="26">
                  <c:v>22.44716339614461</c:v>
                </c:pt>
                <c:pt idx="27">
                  <c:v>22.74833248244497</c:v>
                </c:pt>
                <c:pt idx="28">
                  <c:v>22.420816312054782</c:v>
                </c:pt>
              </c:numCache>
            </c:numRef>
          </c:yVal>
          <c:smooth val="1"/>
        </c:ser>
        <c:ser>
          <c:idx val="3"/>
          <c:order val="3"/>
          <c:tx>
            <c:v>Germany</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Consumption'!$F$6:$F$34</c:f>
              <c:numCache>
                <c:ptCount val="29"/>
                <c:pt idx="0">
                  <c:v>5.5377907902575005</c:v>
                </c:pt>
                <c:pt idx="1">
                  <c:v>5.60592684749055</c:v>
                </c:pt>
                <c:pt idx="2">
                  <c:v>5.559814967173249</c:v>
                </c:pt>
                <c:pt idx="3">
                  <c:v>5.5955695318599</c:v>
                </c:pt>
                <c:pt idx="4">
                  <c:v>5.8497801216298</c:v>
                </c:pt>
                <c:pt idx="5">
                  <c:v>5.85918504042085</c:v>
                </c:pt>
                <c:pt idx="6">
                  <c:v>5.692118761474351</c:v>
                </c:pt>
                <c:pt idx="7">
                  <c:v>5.607117343540049</c:v>
                </c:pt>
                <c:pt idx="8">
                  <c:v>5.5600927495848</c:v>
                </c:pt>
                <c:pt idx="9">
                  <c:v>5.48521054807125</c:v>
                </c:pt>
                <c:pt idx="10">
                  <c:v>5.142149269807001</c:v>
                </c:pt>
                <c:pt idx="11">
                  <c:v>4.4950749837021</c:v>
                </c:pt>
                <c:pt idx="12">
                  <c:v>4.1417357562105</c:v>
                </c:pt>
                <c:pt idx="13">
                  <c:v>3.8861759375845004</c:v>
                </c:pt>
                <c:pt idx="14">
                  <c:v>3.7917299176575</c:v>
                </c:pt>
                <c:pt idx="15">
                  <c:v>3.5945044054569997</c:v>
                </c:pt>
                <c:pt idx="16">
                  <c:v>3.5667261643019996</c:v>
                </c:pt>
                <c:pt idx="17">
                  <c:v>3.44450190322</c:v>
                </c:pt>
                <c:pt idx="18">
                  <c:v>3.3639450038704997</c:v>
                </c:pt>
                <c:pt idx="19">
                  <c:v>3.183386436363</c:v>
                </c:pt>
                <c:pt idx="20">
                  <c:v>3.36882603767345</c:v>
                </c:pt>
                <c:pt idx="21">
                  <c:v>3.37168322819225</c:v>
                </c:pt>
                <c:pt idx="22">
                  <c:v>3.35842903884115</c:v>
                </c:pt>
                <c:pt idx="23">
                  <c:v>3.45977993585525</c:v>
                </c:pt>
                <c:pt idx="24">
                  <c:v>3.3877946080621504</c:v>
                </c:pt>
                <c:pt idx="25">
                  <c:v>3.2595426214376144</c:v>
                </c:pt>
                <c:pt idx="26">
                  <c:v>3.3145160067366493</c:v>
                </c:pt>
                <c:pt idx="27">
                  <c:v>3.399819535648945</c:v>
                </c:pt>
                <c:pt idx="28">
                  <c:v>3.209308321078151</c:v>
                </c:pt>
              </c:numCache>
            </c:numRef>
          </c:yVal>
          <c:smooth val="1"/>
        </c:ser>
        <c:ser>
          <c:idx val="4"/>
          <c:order val="4"/>
          <c:tx>
            <c:v>UK</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Consumption'!$G$6:$G$34</c:f>
              <c:numCache>
                <c:ptCount val="29"/>
                <c:pt idx="0">
                  <c:v>2.8200867252572497</c:v>
                </c:pt>
                <c:pt idx="1">
                  <c:v>2.80476900942035</c:v>
                </c:pt>
                <c:pt idx="2">
                  <c:v>2.61587696956635</c:v>
                </c:pt>
                <c:pt idx="3">
                  <c:v>2.6402027721778</c:v>
                </c:pt>
                <c:pt idx="4">
                  <c:v>1.8760630412054</c:v>
                </c:pt>
                <c:pt idx="5">
                  <c:v>2.4952400365503498</c:v>
                </c:pt>
                <c:pt idx="6">
                  <c:v>2.6948068576482</c:v>
                </c:pt>
                <c:pt idx="7">
                  <c:v>2.76072065558885</c:v>
                </c:pt>
                <c:pt idx="8">
                  <c:v>2.6798859738278</c:v>
                </c:pt>
                <c:pt idx="9">
                  <c:v>2.5795668400566</c:v>
                </c:pt>
                <c:pt idx="10">
                  <c:v>2.57722553115925</c:v>
                </c:pt>
                <c:pt idx="11">
                  <c:v>2.58159068334075</c:v>
                </c:pt>
                <c:pt idx="12">
                  <c:v>2.4273420785271997</c:v>
                </c:pt>
                <c:pt idx="13">
                  <c:v>2.1137654190889</c:v>
                </c:pt>
                <c:pt idx="14">
                  <c:v>1.9736043508611</c:v>
                </c:pt>
                <c:pt idx="15">
                  <c:v>1.8832060175024001</c:v>
                </c:pt>
                <c:pt idx="16">
                  <c:v>1.7605849244039</c:v>
                </c:pt>
                <c:pt idx="17">
                  <c:v>1.5701849228871998</c:v>
                </c:pt>
                <c:pt idx="18">
                  <c:v>1.530997761257825</c:v>
                </c:pt>
                <c:pt idx="19">
                  <c:v>1.3611615948361548</c:v>
                </c:pt>
                <c:pt idx="20">
                  <c:v>1.4574885985213648</c:v>
                </c:pt>
                <c:pt idx="21">
                  <c:v>1.5441487742846352</c:v>
                </c:pt>
                <c:pt idx="22">
                  <c:v>1.4170910992416648</c:v>
                </c:pt>
                <c:pt idx="23">
                  <c:v>1.5120847473514352</c:v>
                </c:pt>
                <c:pt idx="24">
                  <c:v>1.4530482179755015</c:v>
                </c:pt>
                <c:pt idx="25">
                  <c:v>1.4852487460745718</c:v>
                </c:pt>
                <c:pt idx="26">
                  <c:v>1.6207547709514631</c:v>
                </c:pt>
                <c:pt idx="27">
                  <c:v>1.5175804131684019</c:v>
                </c:pt>
                <c:pt idx="28">
                  <c:v>1.4054664783437294</c:v>
                </c:pt>
              </c:numCache>
            </c:numRef>
          </c:yVal>
          <c:smooth val="1"/>
        </c:ser>
        <c:axId val="58514123"/>
        <c:axId val="19187968"/>
      </c:scatterChart>
      <c:valAx>
        <c:axId val="58514123"/>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187968"/>
        <c:crosses val="autoZero"/>
        <c:crossBetween val="midCat"/>
        <c:dispUnits/>
      </c:valAx>
      <c:valAx>
        <c:axId val="19187968"/>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8514123"/>
        <c:crosses val="autoZero"/>
        <c:crossBetween val="midCat"/>
        <c:dispUnits/>
        <c:majorUnit val="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Nuclear Electricity-Generating Capacity, 1970-2008</a:t>
            </a:r>
          </a:p>
        </c:rich>
      </c:tx>
      <c:layout/>
      <c:spPr>
        <a:noFill/>
        <a:ln>
          <a:noFill/>
        </a:ln>
      </c:spPr>
    </c:title>
    <c:plotArea>
      <c:layout/>
      <c:scatterChart>
        <c:scatterStyle val="smooth"/>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Capacity'!$A$6:$A$44</c:f>
              <c:numCache>
                <c:ptCount val="3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numCache>
            </c:numRef>
          </c:xVal>
          <c:yVal>
            <c:numRef>
              <c:f>'World Nuclear Capacity'!$C$6:$C$44</c:f>
              <c:numCache>
                <c:ptCount val="39"/>
                <c:pt idx="0">
                  <c:v>16</c:v>
                </c:pt>
                <c:pt idx="1">
                  <c:v>24</c:v>
                </c:pt>
                <c:pt idx="2">
                  <c:v>32</c:v>
                </c:pt>
                <c:pt idx="3">
                  <c:v>45</c:v>
                </c:pt>
                <c:pt idx="4">
                  <c:v>61</c:v>
                </c:pt>
                <c:pt idx="5">
                  <c:v>71</c:v>
                </c:pt>
                <c:pt idx="6">
                  <c:v>85</c:v>
                </c:pt>
                <c:pt idx="7">
                  <c:v>99</c:v>
                </c:pt>
                <c:pt idx="8">
                  <c:v>114</c:v>
                </c:pt>
                <c:pt idx="9">
                  <c:v>121</c:v>
                </c:pt>
                <c:pt idx="10">
                  <c:v>135</c:v>
                </c:pt>
                <c:pt idx="11">
                  <c:v>155</c:v>
                </c:pt>
                <c:pt idx="12">
                  <c:v>170</c:v>
                </c:pt>
                <c:pt idx="13">
                  <c:v>189</c:v>
                </c:pt>
                <c:pt idx="14">
                  <c:v>219</c:v>
                </c:pt>
                <c:pt idx="15">
                  <c:v>250</c:v>
                </c:pt>
                <c:pt idx="16">
                  <c:v>276</c:v>
                </c:pt>
                <c:pt idx="17">
                  <c:v>297</c:v>
                </c:pt>
                <c:pt idx="18">
                  <c:v>310</c:v>
                </c:pt>
                <c:pt idx="19">
                  <c:v>320</c:v>
                </c:pt>
                <c:pt idx="20">
                  <c:v>328</c:v>
                </c:pt>
                <c:pt idx="21">
                  <c:v>325</c:v>
                </c:pt>
                <c:pt idx="22">
                  <c:v>327</c:v>
                </c:pt>
                <c:pt idx="23">
                  <c:v>336</c:v>
                </c:pt>
                <c:pt idx="24">
                  <c:v>338</c:v>
                </c:pt>
                <c:pt idx="25">
                  <c:v>340</c:v>
                </c:pt>
                <c:pt idx="26">
                  <c:v>343</c:v>
                </c:pt>
                <c:pt idx="27">
                  <c:v>343</c:v>
                </c:pt>
                <c:pt idx="28">
                  <c:v>343</c:v>
                </c:pt>
                <c:pt idx="29">
                  <c:v>346</c:v>
                </c:pt>
                <c:pt idx="30">
                  <c:v>349</c:v>
                </c:pt>
                <c:pt idx="31">
                  <c:v>352</c:v>
                </c:pt>
                <c:pt idx="32">
                  <c:v>357</c:v>
                </c:pt>
                <c:pt idx="33">
                  <c:v>358</c:v>
                </c:pt>
                <c:pt idx="34">
                  <c:v>366</c:v>
                </c:pt>
                <c:pt idx="35">
                  <c:v>370</c:v>
                </c:pt>
                <c:pt idx="36">
                  <c:v>369</c:v>
                </c:pt>
                <c:pt idx="37">
                  <c:v>372</c:v>
                </c:pt>
                <c:pt idx="38">
                  <c:v>372</c:v>
                </c:pt>
              </c:numCache>
            </c:numRef>
          </c:yVal>
          <c:smooth val="1"/>
        </c:ser>
        <c:axId val="19580161"/>
        <c:axId val="30953758"/>
      </c:scatterChart>
      <c:valAx>
        <c:axId val="19580161"/>
        <c:scaling>
          <c:orientation val="minMax"/>
          <c:min val="1970"/>
        </c:scaling>
        <c:axPos val="b"/>
        <c:title>
          <c:tx>
            <c:rich>
              <a:bodyPr vert="horz" rot="0" anchor="ctr"/>
              <a:lstStyle/>
              <a:p>
                <a:pPr algn="ctr">
                  <a:defRPr/>
                </a:pPr>
                <a:r>
                  <a:rPr lang="en-US" cap="none" sz="1000" b="0" i="1" u="none" baseline="0">
                    <a:latin typeface="Arial"/>
                    <a:ea typeface="Arial"/>
                    <a:cs typeface="Arial"/>
                  </a:rPr>
                  <a:t>Source: Worldwatch; IAEA; WNA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953758"/>
        <c:crosses val="autoZero"/>
        <c:crossBetween val="midCat"/>
        <c:dispUnits/>
      </c:valAx>
      <c:valAx>
        <c:axId val="30953758"/>
        <c:scaling>
          <c:orientation val="minMax"/>
        </c:scaling>
        <c:axPos val="l"/>
        <c:title>
          <c:tx>
            <c:rich>
              <a:bodyPr vert="horz" rot="-5400000" anchor="ctr"/>
              <a:lstStyle/>
              <a:p>
                <a:pPr algn="ctr">
                  <a:defRPr/>
                </a:pPr>
                <a:r>
                  <a:rPr lang="en-US" cap="none" sz="1200" b="0" i="0" u="none" baseline="0">
                    <a:latin typeface="Arial"/>
                    <a:ea typeface="Arial"/>
                    <a:cs typeface="Arial"/>
                  </a:rPr>
                  <a:t>Gigawatts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58016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Wind Electricity-Generating Capacity, 1980-2008</a:t>
            </a:r>
          </a:p>
        </c:rich>
      </c:tx>
      <c:layout/>
      <c:spPr>
        <a:noFill/>
        <a:ln>
          <a:noFill/>
        </a:ln>
      </c:spPr>
    </c:title>
    <c:plotArea>
      <c:layout/>
      <c:scatterChart>
        <c:scatterStyle val="smooth"/>
        <c:varyColors val="0"/>
        <c:ser>
          <c:idx val="0"/>
          <c:order val="0"/>
          <c:tx>
            <c:v>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'World Wind Capacity'!$B$6:$B$34</c:f>
              <c:numCache>
                <c:ptCount val="29"/>
                <c:pt idx="0">
                  <c:v>10</c:v>
                </c:pt>
                <c:pt idx="1">
                  <c:v>25</c:v>
                </c:pt>
                <c:pt idx="2">
                  <c:v>90</c:v>
                </c:pt>
                <c:pt idx="3">
                  <c:v>210</c:v>
                </c:pt>
                <c:pt idx="4">
                  <c:v>600</c:v>
                </c:pt>
                <c:pt idx="5">
                  <c:v>1020</c:v>
                </c:pt>
                <c:pt idx="6">
                  <c:v>1270</c:v>
                </c:pt>
                <c:pt idx="7">
                  <c:v>1450</c:v>
                </c:pt>
                <c:pt idx="8">
                  <c:v>1580</c:v>
                </c:pt>
                <c:pt idx="9">
                  <c:v>1730</c:v>
                </c:pt>
                <c:pt idx="10">
                  <c:v>1930</c:v>
                </c:pt>
                <c:pt idx="11">
                  <c:v>2170</c:v>
                </c:pt>
                <c:pt idx="12">
                  <c:v>2510</c:v>
                </c:pt>
                <c:pt idx="13">
                  <c:v>2990</c:v>
                </c:pt>
                <c:pt idx="14">
                  <c:v>3490</c:v>
                </c:pt>
                <c:pt idx="15">
                  <c:v>4800</c:v>
                </c:pt>
                <c:pt idx="16">
                  <c:v>6100</c:v>
                </c:pt>
                <c:pt idx="17">
                  <c:v>7600</c:v>
                </c:pt>
                <c:pt idx="18">
                  <c:v>10200</c:v>
                </c:pt>
                <c:pt idx="19">
                  <c:v>13600</c:v>
                </c:pt>
                <c:pt idx="20">
                  <c:v>17400</c:v>
                </c:pt>
                <c:pt idx="21">
                  <c:v>23900</c:v>
                </c:pt>
                <c:pt idx="22">
                  <c:v>31100</c:v>
                </c:pt>
                <c:pt idx="23">
                  <c:v>39431</c:v>
                </c:pt>
                <c:pt idx="24">
                  <c:v>47620</c:v>
                </c:pt>
                <c:pt idx="25">
                  <c:v>59091</c:v>
                </c:pt>
                <c:pt idx="26">
                  <c:v>74052</c:v>
                </c:pt>
                <c:pt idx="27">
                  <c:v>93835</c:v>
                </c:pt>
                <c:pt idx="28">
                  <c:v>120798</c:v>
                </c:pt>
              </c:numCache>
            </c:numRef>
          </c:yVal>
          <c:smooth val="1"/>
        </c:ser>
        <c:axId val="28508395"/>
        <c:axId val="21437088"/>
      </c:scatterChart>
      <c:valAx>
        <c:axId val="28508395"/>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437088"/>
        <c:crosses val="autoZero"/>
        <c:crossBetween val="midCat"/>
        <c:dispUnits/>
      </c:valAx>
      <c:valAx>
        <c:axId val="21437088"/>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850839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Net Annual Installed Wind Electricity-Generating Capacity Additions, 1981-2008</a:t>
            </a:r>
          </a:p>
        </c:rich>
      </c:tx>
      <c:layout/>
      <c:spPr>
        <a:noFill/>
        <a:ln>
          <a:noFill/>
        </a:ln>
      </c:spPr>
    </c:title>
    <c:plotArea>
      <c:layout/>
      <c:barChart>
        <c:barDir val="col"/>
        <c:grouping val="clustered"/>
        <c:varyColors val="0"/>
        <c:ser>
          <c:idx val="0"/>
          <c:order val="0"/>
          <c:tx>
            <c:v>Net additions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'World Wind Capacity'!$C$7:$C$34</c:f>
              <c:numCache>
                <c:ptCount val="28"/>
                <c:pt idx="0">
                  <c:v>15</c:v>
                </c:pt>
                <c:pt idx="1">
                  <c:v>65</c:v>
                </c:pt>
                <c:pt idx="2">
                  <c:v>120</c:v>
                </c:pt>
                <c:pt idx="3">
                  <c:v>390</c:v>
                </c:pt>
                <c:pt idx="4">
                  <c:v>420</c:v>
                </c:pt>
                <c:pt idx="5">
                  <c:v>250</c:v>
                </c:pt>
                <c:pt idx="6">
                  <c:v>180</c:v>
                </c:pt>
                <c:pt idx="7">
                  <c:v>130</c:v>
                </c:pt>
                <c:pt idx="8">
                  <c:v>150</c:v>
                </c:pt>
                <c:pt idx="9">
                  <c:v>200</c:v>
                </c:pt>
                <c:pt idx="10">
                  <c:v>240</c:v>
                </c:pt>
                <c:pt idx="11">
                  <c:v>340</c:v>
                </c:pt>
                <c:pt idx="12">
                  <c:v>480</c:v>
                </c:pt>
                <c:pt idx="13">
                  <c:v>500</c:v>
                </c:pt>
                <c:pt idx="14">
                  <c:v>1310</c:v>
                </c:pt>
                <c:pt idx="15">
                  <c:v>1300</c:v>
                </c:pt>
                <c:pt idx="16">
                  <c:v>1500</c:v>
                </c:pt>
                <c:pt idx="17">
                  <c:v>2600</c:v>
                </c:pt>
                <c:pt idx="18">
                  <c:v>3400</c:v>
                </c:pt>
                <c:pt idx="19">
                  <c:v>3800</c:v>
                </c:pt>
                <c:pt idx="20">
                  <c:v>6500</c:v>
                </c:pt>
                <c:pt idx="21">
                  <c:v>7200</c:v>
                </c:pt>
                <c:pt idx="22">
                  <c:v>8331</c:v>
                </c:pt>
                <c:pt idx="23">
                  <c:v>8189</c:v>
                </c:pt>
                <c:pt idx="24">
                  <c:v>11471</c:v>
                </c:pt>
                <c:pt idx="25">
                  <c:v>14961</c:v>
                </c:pt>
                <c:pt idx="26">
                  <c:v>19783</c:v>
                </c:pt>
                <c:pt idx="27">
                  <c:v>26963</c:v>
                </c:pt>
              </c:numCache>
            </c:numRef>
          </c:val>
        </c:ser>
        <c:axId val="17695777"/>
        <c:axId val="43415486"/>
      </c:barChart>
      <c:catAx>
        <c:axId val="17695777"/>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415486"/>
        <c:crosses val="autoZero"/>
        <c:auto val="1"/>
        <c:lblOffset val="100"/>
        <c:tickLblSkip val="3"/>
        <c:noMultiLvlLbl val="0"/>
      </c:catAx>
      <c:valAx>
        <c:axId val="43415486"/>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69577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Electricity-Generating  Capacity in Selected Countries, 1980-2008</a:t>
            </a:r>
          </a:p>
        </c:rich>
      </c:tx>
      <c:layout/>
      <c:spPr>
        <a:noFill/>
        <a:ln>
          <a:noFill/>
        </a:ln>
      </c:spPr>
    </c:title>
    <c:plotArea>
      <c:layout>
        <c:manualLayout>
          <c:xMode val="edge"/>
          <c:yMode val="edge"/>
          <c:x val="0.06025"/>
          <c:y val="0.16825"/>
          <c:w val="0.92325"/>
          <c:h val="0.766"/>
        </c:manualLayout>
      </c:layout>
      <c:scatterChart>
        <c:scatterStyle val="smooth"/>
        <c:varyColors val="0"/>
        <c:ser>
          <c:idx val="0"/>
          <c:order val="0"/>
          <c:tx>
            <c:v>Germany</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5</c:v>
              </c:pt>
              <c:pt idx="8">
                <c:v>15</c:v>
              </c:pt>
              <c:pt idx="9">
                <c:v>27</c:v>
              </c:pt>
              <c:pt idx="10">
                <c:v>62</c:v>
              </c:pt>
              <c:pt idx="11">
                <c:v>112</c:v>
              </c:pt>
              <c:pt idx="12">
                <c:v>180</c:v>
              </c:pt>
              <c:pt idx="13">
                <c:v>335</c:v>
              </c:pt>
              <c:pt idx="14">
                <c:v>643</c:v>
              </c:pt>
              <c:pt idx="15">
                <c:v>1130</c:v>
              </c:pt>
              <c:pt idx="16">
                <c:v>1548</c:v>
              </c:pt>
              <c:pt idx="17">
                <c:v>2080</c:v>
              </c:pt>
              <c:pt idx="18">
                <c:v>2870</c:v>
              </c:pt>
              <c:pt idx="19">
                <c:v>4445</c:v>
              </c:pt>
              <c:pt idx="20">
                <c:v>6104</c:v>
              </c:pt>
              <c:pt idx="21">
                <c:v>8754</c:v>
              </c:pt>
              <c:pt idx="22">
                <c:v>11994</c:v>
              </c:pt>
              <c:pt idx="23">
                <c:v>14609</c:v>
              </c:pt>
              <c:pt idx="24">
                <c:v>16629</c:v>
              </c:pt>
              <c:pt idx="25">
                <c:v>18415</c:v>
              </c:pt>
              <c:pt idx="26">
                <c:v>20622</c:v>
              </c:pt>
              <c:pt idx="27">
                <c:v>22247</c:v>
              </c:pt>
              <c:pt idx="28">
                <c:v>23903</c:v>
              </c:pt>
            </c:numLit>
          </c:yVal>
          <c:smooth val="1"/>
        </c:ser>
        <c:ser>
          <c:idx val="1"/>
          <c:order val="1"/>
          <c:tx>
            <c:v>US</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Lit>
          </c:yVal>
          <c:smooth val="1"/>
        </c:ser>
        <c:ser>
          <c:idx val="2"/>
          <c:order val="2"/>
          <c:tx>
            <c:v>Spain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5</c:v>
              </c:pt>
              <c:pt idx="12">
                <c:v>50</c:v>
              </c:pt>
              <c:pt idx="13">
                <c:v>60</c:v>
              </c:pt>
              <c:pt idx="14">
                <c:v>70</c:v>
              </c:pt>
              <c:pt idx="15">
                <c:v>140</c:v>
              </c:pt>
              <c:pt idx="16">
                <c:v>230</c:v>
              </c:pt>
              <c:pt idx="17">
                <c:v>512</c:v>
              </c:pt>
              <c:pt idx="18">
                <c:v>830</c:v>
              </c:pt>
              <c:pt idx="19">
                <c:v>1584</c:v>
              </c:pt>
              <c:pt idx="20">
                <c:v>2235</c:v>
              </c:pt>
              <c:pt idx="21">
                <c:v>3337</c:v>
              </c:pt>
              <c:pt idx="22">
                <c:v>4825</c:v>
              </c:pt>
              <c:pt idx="23">
                <c:v>6203</c:v>
              </c:pt>
              <c:pt idx="24">
                <c:v>8263</c:v>
              </c:pt>
              <c:pt idx="25">
                <c:v>10027</c:v>
              </c:pt>
              <c:pt idx="26">
                <c:v>11623</c:v>
              </c:pt>
              <c:pt idx="27">
                <c:v>15145</c:v>
              </c:pt>
              <c:pt idx="28">
                <c:v>16754</c:v>
              </c:pt>
            </c:numLit>
          </c:yVal>
          <c:smooth val="1"/>
        </c:ser>
        <c:ser>
          <c:idx val="3"/>
          <c:order val="3"/>
          <c:tx>
            <c:v>India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39</c:v>
              </c:pt>
              <c:pt idx="12">
                <c:v>39</c:v>
              </c:pt>
              <c:pt idx="13">
                <c:v>79</c:v>
              </c:pt>
              <c:pt idx="14">
                <c:v>185</c:v>
              </c:pt>
              <c:pt idx="15">
                <c:v>576</c:v>
              </c:pt>
              <c:pt idx="16">
                <c:v>820</c:v>
              </c:pt>
              <c:pt idx="17">
                <c:v>940</c:v>
              </c:pt>
              <c:pt idx="18">
                <c:v>1015</c:v>
              </c:pt>
              <c:pt idx="19">
                <c:v>1077</c:v>
              </c:pt>
              <c:pt idx="20">
                <c:v>1220</c:v>
              </c:pt>
              <c:pt idx="21">
                <c:v>1456</c:v>
              </c:pt>
              <c:pt idx="22">
                <c:v>1702</c:v>
              </c:pt>
              <c:pt idx="23">
                <c:v>2125</c:v>
              </c:pt>
              <c:pt idx="24">
                <c:v>3000</c:v>
              </c:pt>
              <c:pt idx="25">
                <c:v>4430</c:v>
              </c:pt>
              <c:pt idx="26">
                <c:v>6270</c:v>
              </c:pt>
              <c:pt idx="27">
                <c:v>7845</c:v>
              </c:pt>
              <c:pt idx="28">
                <c:v>9645</c:v>
              </c:pt>
            </c:numLit>
          </c:yVal>
          <c:smooth val="1"/>
        </c:ser>
        <c:ser>
          <c:idx val="4"/>
          <c:order val="4"/>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38</c:v>
              </c:pt>
              <c:pt idx="1">
                <c:v>79</c:v>
              </c:pt>
              <c:pt idx="2">
                <c:v>170</c:v>
              </c:pt>
              <c:pt idx="3">
                <c:v>224</c:v>
              </c:pt>
              <c:pt idx="4">
                <c:v>268</c:v>
              </c:pt>
              <c:pt idx="5">
                <c:v>346</c:v>
              </c:pt>
              <c:pt idx="6">
                <c:v>402</c:v>
              </c:pt>
              <c:pt idx="7">
                <c:v>469</c:v>
              </c:pt>
              <c:pt idx="8">
                <c:v>567</c:v>
              </c:pt>
              <c:pt idx="9">
                <c:v>764</c:v>
              </c:pt>
              <c:pt idx="10">
                <c:v>1260</c:v>
              </c:pt>
              <c:pt idx="11">
                <c:v>2599</c:v>
              </c:pt>
              <c:pt idx="12">
                <c:v>5910</c:v>
              </c:pt>
              <c:pt idx="13">
                <c:v>12210</c:v>
              </c:pt>
            </c:numLit>
          </c:yVal>
          <c:smooth val="1"/>
        </c:ser>
        <c:ser>
          <c:idx val="5"/>
          <c:order val="5"/>
          <c:tx>
            <c:v>Denmark</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5</c:v>
              </c:pt>
              <c:pt idx="1">
                <c:v>7</c:v>
              </c:pt>
              <c:pt idx="2">
                <c:v>12</c:v>
              </c:pt>
              <c:pt idx="3">
                <c:v>20</c:v>
              </c:pt>
              <c:pt idx="4">
                <c:v>27</c:v>
              </c:pt>
              <c:pt idx="5">
                <c:v>50</c:v>
              </c:pt>
              <c:pt idx="6">
                <c:v>82</c:v>
              </c:pt>
              <c:pt idx="7">
                <c:v>115</c:v>
              </c:pt>
              <c:pt idx="8">
                <c:v>197</c:v>
              </c:pt>
              <c:pt idx="9">
                <c:v>262</c:v>
              </c:pt>
              <c:pt idx="10">
                <c:v>343</c:v>
              </c:pt>
              <c:pt idx="11">
                <c:v>413</c:v>
              </c:pt>
              <c:pt idx="12">
                <c:v>458</c:v>
              </c:pt>
              <c:pt idx="13">
                <c:v>487</c:v>
              </c:pt>
              <c:pt idx="14">
                <c:v>539</c:v>
              </c:pt>
              <c:pt idx="15">
                <c:v>637</c:v>
              </c:pt>
              <c:pt idx="16">
                <c:v>835</c:v>
              </c:pt>
              <c:pt idx="17">
                <c:v>1120</c:v>
              </c:pt>
              <c:pt idx="18">
                <c:v>1428</c:v>
              </c:pt>
              <c:pt idx="19">
                <c:v>1718</c:v>
              </c:pt>
              <c:pt idx="20">
                <c:v>2300</c:v>
              </c:pt>
              <c:pt idx="21">
                <c:v>2417</c:v>
              </c:pt>
              <c:pt idx="22">
                <c:v>2880</c:v>
              </c:pt>
              <c:pt idx="23">
                <c:v>3110</c:v>
              </c:pt>
              <c:pt idx="24">
                <c:v>3117</c:v>
              </c:pt>
              <c:pt idx="25">
                <c:v>3128</c:v>
              </c:pt>
              <c:pt idx="26">
                <c:v>3136</c:v>
              </c:pt>
              <c:pt idx="27">
                <c:v>3125</c:v>
              </c:pt>
              <c:pt idx="28">
                <c:v>3180</c:v>
              </c:pt>
            </c:numLit>
          </c:yVal>
          <c:smooth val="1"/>
        </c:ser>
        <c:ser>
          <c:idx val="7"/>
          <c:order val="6"/>
          <c:tx>
            <c:v>France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Percent val="0"/>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0</c:v>
              </c:pt>
              <c:pt idx="12">
                <c:v>0</c:v>
              </c:pt>
              <c:pt idx="13">
                <c:v>2.2</c:v>
              </c:pt>
              <c:pt idx="14">
                <c:v>0</c:v>
              </c:pt>
              <c:pt idx="15">
                <c:v>3</c:v>
              </c:pt>
              <c:pt idx="16">
                <c:v>5.7</c:v>
              </c:pt>
              <c:pt idx="17">
                <c:v>10</c:v>
              </c:pt>
              <c:pt idx="18">
                <c:v>19</c:v>
              </c:pt>
              <c:pt idx="19">
                <c:v>25</c:v>
              </c:pt>
              <c:pt idx="20">
                <c:v>30</c:v>
              </c:pt>
              <c:pt idx="21">
                <c:v>93</c:v>
              </c:pt>
              <c:pt idx="22">
                <c:v>148</c:v>
              </c:pt>
              <c:pt idx="23">
                <c:v>253</c:v>
              </c:pt>
              <c:pt idx="24">
                <c:v>390</c:v>
              </c:pt>
              <c:pt idx="25">
                <c:v>757</c:v>
              </c:pt>
              <c:pt idx="26">
                <c:v>1567</c:v>
              </c:pt>
              <c:pt idx="27">
                <c:v>2454</c:v>
              </c:pt>
              <c:pt idx="28">
                <c:v>3404</c:v>
              </c:pt>
            </c:numLit>
          </c:yVal>
          <c:smooth val="1"/>
        </c:ser>
        <c:ser>
          <c:idx val="6"/>
          <c:order val="7"/>
          <c:tx>
            <c:v>Italy</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0.32</c:v>
              </c:pt>
              <c:pt idx="12">
                <c:v>2.465</c:v>
              </c:pt>
              <c:pt idx="13">
                <c:v>3.945</c:v>
              </c:pt>
              <c:pt idx="14">
                <c:v>15.755</c:v>
              </c:pt>
              <c:pt idx="15">
                <c:v>32</c:v>
              </c:pt>
              <c:pt idx="16">
                <c:v>70</c:v>
              </c:pt>
              <c:pt idx="17">
                <c:v>103</c:v>
              </c:pt>
              <c:pt idx="18">
                <c:v>180</c:v>
              </c:pt>
              <c:pt idx="19">
                <c:v>227</c:v>
              </c:pt>
              <c:pt idx="20">
                <c:v>427</c:v>
              </c:pt>
              <c:pt idx="21">
                <c:v>690</c:v>
              </c:pt>
              <c:pt idx="22">
                <c:v>797</c:v>
              </c:pt>
              <c:pt idx="23">
                <c:v>913</c:v>
              </c:pt>
              <c:pt idx="24">
                <c:v>1255</c:v>
              </c:pt>
              <c:pt idx="25">
                <c:v>1718</c:v>
              </c:pt>
              <c:pt idx="26">
                <c:v>2123</c:v>
              </c:pt>
              <c:pt idx="27">
                <c:v>2726</c:v>
              </c:pt>
              <c:pt idx="28">
                <c:v>3736</c:v>
              </c:pt>
            </c:numLit>
          </c:yVal>
          <c:smooth val="1"/>
        </c:ser>
        <c:ser>
          <c:idx val="8"/>
          <c:order val="8"/>
          <c:tx>
            <c:v>UK</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4"/>
            <c:spPr>
              <a:ln w="25400">
                <a:solidFill>
                  <a:srgbClr val="800000"/>
                </a:solidFill>
              </a:ln>
            </c:spPr>
            <c:marker>
              <c:symbol val="none"/>
            </c:marker>
          </c:dPt>
          <c:dLbls>
            <c:dLbl>
              <c:idx val="24"/>
              <c:layout>
                <c:manualLayout>
                  <c:x val="0"/>
                  <c:y val="0"/>
                </c:manualLayout>
              </c:layout>
              <c:tx>
                <c:rich>
                  <a:bodyPr vert="horz" rot="0" anchor="ctr"/>
                  <a:lstStyle/>
                  <a:p>
                    <a:pPr algn="ctr">
                      <a:defRPr/>
                    </a:pPr>
                    <a:r>
                      <a:rPr lang="en-US" cap="none" sz="1000" b="0" i="0" u="none" baseline="0">
                        <a:latin typeface="Arial"/>
                        <a:ea typeface="Arial"/>
                        <a:cs typeface="Arial"/>
                      </a:rPr>
                      <a:t>UK</a:t>
                    </a:r>
                  </a:p>
                </c:rich>
              </c:tx>
              <c:numFmt formatCode="General" sourceLinked="1"/>
              <c:showLegendKey val="0"/>
              <c:showVal val="0"/>
              <c:showBubbleSize val="0"/>
              <c:showCatName val="0"/>
              <c:showSerName val="1"/>
              <c:showPercent val="0"/>
            </c:dLbl>
            <c:delete val="1"/>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4</c:v>
              </c:pt>
              <c:pt idx="12">
                <c:v>69</c:v>
              </c:pt>
              <c:pt idx="13">
                <c:v>0</c:v>
              </c:pt>
              <c:pt idx="14">
                <c:v>0</c:v>
              </c:pt>
              <c:pt idx="15">
                <c:v>200</c:v>
              </c:pt>
              <c:pt idx="16">
                <c:v>273</c:v>
              </c:pt>
              <c:pt idx="17">
                <c:v>319</c:v>
              </c:pt>
              <c:pt idx="18">
                <c:v>333</c:v>
              </c:pt>
              <c:pt idx="19">
                <c:v>362</c:v>
              </c:pt>
              <c:pt idx="20">
                <c:v>406</c:v>
              </c:pt>
              <c:pt idx="21">
                <c:v>474</c:v>
              </c:pt>
              <c:pt idx="22">
                <c:v>552</c:v>
              </c:pt>
              <c:pt idx="23">
                <c:v>648</c:v>
              </c:pt>
              <c:pt idx="24">
                <c:v>888</c:v>
              </c:pt>
              <c:pt idx="25">
                <c:v>1353</c:v>
              </c:pt>
              <c:pt idx="26">
                <c:v>1962</c:v>
              </c:pt>
              <c:pt idx="27">
                <c:v>2406</c:v>
              </c:pt>
              <c:pt idx="28">
                <c:v>3241</c:v>
              </c:pt>
            </c:numLit>
          </c:yVal>
          <c:smooth val="1"/>
        </c:ser>
        <c:axId val="51089543"/>
        <c:axId val="5201740"/>
      </c:scatterChart>
      <c:valAx>
        <c:axId val="51089543"/>
        <c:scaling>
          <c:orientation val="minMax"/>
          <c:max val="2012"/>
          <c:min val="1980"/>
        </c:scaling>
        <c:axPos val="b"/>
        <c:title>
          <c:tx>
            <c:rich>
              <a:bodyPr vert="horz" rot="0" anchor="ctr"/>
              <a:lstStyle/>
              <a:p>
                <a:pPr algn="ctr">
                  <a:defRPr/>
                </a:pPr>
                <a:r>
                  <a:rPr lang="en-US" cap="none" sz="1000" b="0" i="1" u="none" baseline="0">
                    <a:latin typeface="Arial"/>
                    <a:ea typeface="Arial"/>
                    <a:cs typeface="Arial"/>
                  </a:rPr>
                  <a:t>Source: Worldwatch; CREIA; AWEA; GWEC; Demarcq; BWEA; ANEV; EWEA</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01740"/>
        <c:crosses val="autoZero"/>
        <c:crossBetween val="midCat"/>
        <c:dispUnits/>
      </c:valAx>
      <c:valAx>
        <c:axId val="5201740"/>
        <c:scaling>
          <c:orientation val="minMax"/>
          <c:max val="25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108954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Production, 1975-2008</a:t>
            </a:r>
          </a:p>
        </c:rich>
      </c:tx>
      <c:layout/>
      <c:spPr>
        <a:noFill/>
        <a:ln>
          <a:noFill/>
        </a:ln>
      </c:spPr>
    </c:title>
    <c:plotArea>
      <c:layout/>
      <c:barChart>
        <c:barDir val="col"/>
        <c:grouping val="clustered"/>
        <c:varyColors val="0"/>
        <c:ser>
          <c:idx val="0"/>
          <c:order val="0"/>
          <c:tx>
            <c:v>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cat>
          <c:val>
            <c:numRef>
              <c:f>'World Solar PV Production'!$B$6:$B$39</c:f>
              <c:numCache>
                <c:ptCount val="34"/>
                <c:pt idx="0">
                  <c:v>1.8</c:v>
                </c:pt>
                <c:pt idx="1">
                  <c:v>2</c:v>
                </c:pt>
                <c:pt idx="2">
                  <c:v>2.2</c:v>
                </c:pt>
                <c:pt idx="3">
                  <c:v>2.5</c:v>
                </c:pt>
                <c:pt idx="4">
                  <c:v>4</c:v>
                </c:pt>
                <c:pt idx="5">
                  <c:v>7</c:v>
                </c:pt>
                <c:pt idx="6">
                  <c:v>8</c:v>
                </c:pt>
                <c:pt idx="7">
                  <c:v>9</c:v>
                </c:pt>
                <c:pt idx="8">
                  <c:v>17</c:v>
                </c:pt>
                <c:pt idx="9">
                  <c:v>22</c:v>
                </c:pt>
                <c:pt idx="10">
                  <c:v>23</c:v>
                </c:pt>
                <c:pt idx="11">
                  <c:v>26</c:v>
                </c:pt>
                <c:pt idx="12">
                  <c:v>29</c:v>
                </c:pt>
                <c:pt idx="13">
                  <c:v>34</c:v>
                </c:pt>
                <c:pt idx="14">
                  <c:v>40</c:v>
                </c:pt>
                <c:pt idx="15">
                  <c:v>47</c:v>
                </c:pt>
                <c:pt idx="16">
                  <c:v>55</c:v>
                </c:pt>
                <c:pt idx="17">
                  <c:v>58</c:v>
                </c:pt>
                <c:pt idx="18">
                  <c:v>60</c:v>
                </c:pt>
                <c:pt idx="19">
                  <c:v>69</c:v>
                </c:pt>
                <c:pt idx="20">
                  <c:v>77.6</c:v>
                </c:pt>
                <c:pt idx="21">
                  <c:v>88.6</c:v>
                </c:pt>
                <c:pt idx="22">
                  <c:v>126</c:v>
                </c:pt>
                <c:pt idx="23">
                  <c:v>155</c:v>
                </c:pt>
                <c:pt idx="24">
                  <c:v>201</c:v>
                </c:pt>
                <c:pt idx="25">
                  <c:v>276.8</c:v>
                </c:pt>
                <c:pt idx="26">
                  <c:v>371.3</c:v>
                </c:pt>
                <c:pt idx="27">
                  <c:v>542</c:v>
                </c:pt>
                <c:pt idx="28">
                  <c:v>749.4</c:v>
                </c:pt>
                <c:pt idx="29">
                  <c:v>1198.8</c:v>
                </c:pt>
                <c:pt idx="30">
                  <c:v>1782.4</c:v>
                </c:pt>
                <c:pt idx="31">
                  <c:v>2458.5</c:v>
                </c:pt>
                <c:pt idx="32">
                  <c:v>3714.5</c:v>
                </c:pt>
                <c:pt idx="33">
                  <c:v>6941.1</c:v>
                </c:pt>
              </c:numCache>
            </c:numRef>
          </c:val>
        </c:ser>
        <c:axId val="16632733"/>
        <c:axId val="12587210"/>
      </c:barChart>
      <c:catAx>
        <c:axId val="16632733"/>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587210"/>
        <c:crosses val="autoZero"/>
        <c:auto val="1"/>
        <c:lblOffset val="100"/>
        <c:tickLblSkip val="3"/>
        <c:noMultiLvlLbl val="0"/>
      </c:catAx>
      <c:valAx>
        <c:axId val="12587210"/>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63273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Production, 
1975-2008</a:t>
            </a:r>
          </a:p>
        </c:rich>
      </c:tx>
      <c:layout/>
      <c:spPr>
        <a:noFill/>
        <a:ln>
          <a:noFill/>
        </a:ln>
      </c:spPr>
    </c:title>
    <c:plotArea>
      <c:layout/>
      <c:scatterChart>
        <c:scatterStyle val="smooth"/>
        <c:varyColors val="0"/>
        <c:ser>
          <c:idx val="0"/>
          <c:order val="0"/>
          <c:tx>
            <c:v>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xVal>
          <c:yVal>
            <c:numRef>
              <c:f>'World Solar PV Production'!$C$6:$C$39</c:f>
              <c:numCache>
                <c:ptCount val="34"/>
                <c:pt idx="0">
                  <c:v>1.9</c:v>
                </c:pt>
                <c:pt idx="1">
                  <c:v>3.9</c:v>
                </c:pt>
                <c:pt idx="2">
                  <c:v>6.1</c:v>
                </c:pt>
                <c:pt idx="3">
                  <c:v>8.6</c:v>
                </c:pt>
                <c:pt idx="4">
                  <c:v>12.6</c:v>
                </c:pt>
                <c:pt idx="5">
                  <c:v>19.6</c:v>
                </c:pt>
                <c:pt idx="6">
                  <c:v>27.6</c:v>
                </c:pt>
                <c:pt idx="7">
                  <c:v>36.6</c:v>
                </c:pt>
                <c:pt idx="8">
                  <c:v>53.6</c:v>
                </c:pt>
                <c:pt idx="9">
                  <c:v>75.6</c:v>
                </c:pt>
                <c:pt idx="10">
                  <c:v>98.6</c:v>
                </c:pt>
                <c:pt idx="11">
                  <c:v>124.6</c:v>
                </c:pt>
                <c:pt idx="12">
                  <c:v>153.6</c:v>
                </c:pt>
                <c:pt idx="13">
                  <c:v>187.6</c:v>
                </c:pt>
                <c:pt idx="14">
                  <c:v>227.6</c:v>
                </c:pt>
                <c:pt idx="15">
                  <c:v>274.6</c:v>
                </c:pt>
                <c:pt idx="16">
                  <c:v>329.6</c:v>
                </c:pt>
                <c:pt idx="17">
                  <c:v>387.6</c:v>
                </c:pt>
                <c:pt idx="18">
                  <c:v>447.6</c:v>
                </c:pt>
                <c:pt idx="19">
                  <c:v>516.6</c:v>
                </c:pt>
                <c:pt idx="20">
                  <c:v>594.2</c:v>
                </c:pt>
                <c:pt idx="21">
                  <c:v>682.8000000000001</c:v>
                </c:pt>
                <c:pt idx="22">
                  <c:v>808.8000000000001</c:v>
                </c:pt>
                <c:pt idx="23">
                  <c:v>963.8000000000001</c:v>
                </c:pt>
                <c:pt idx="24">
                  <c:v>1164.8000000000002</c:v>
                </c:pt>
                <c:pt idx="25">
                  <c:v>1441.6000000000001</c:v>
                </c:pt>
                <c:pt idx="26">
                  <c:v>1812.9</c:v>
                </c:pt>
                <c:pt idx="27">
                  <c:v>2354.9</c:v>
                </c:pt>
                <c:pt idx="28">
                  <c:v>3104.3</c:v>
                </c:pt>
                <c:pt idx="29">
                  <c:v>4303.1</c:v>
                </c:pt>
                <c:pt idx="30">
                  <c:v>6085.5</c:v>
                </c:pt>
                <c:pt idx="31">
                  <c:v>8544</c:v>
                </c:pt>
                <c:pt idx="32">
                  <c:v>12258.5</c:v>
                </c:pt>
                <c:pt idx="33">
                  <c:v>19199.6</c:v>
                </c:pt>
              </c:numCache>
            </c:numRef>
          </c:yVal>
          <c:smooth val="1"/>
        </c:ser>
        <c:axId val="29484771"/>
        <c:axId val="49751992"/>
      </c:scatterChart>
      <c:valAx>
        <c:axId val="29484771"/>
        <c:scaling>
          <c:orientation val="minMax"/>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751992"/>
        <c:crosses val="autoZero"/>
        <c:crossBetween val="midCat"/>
        <c:dispUnits/>
      </c:valAx>
      <c:valAx>
        <c:axId val="49751992"/>
        <c:scaling>
          <c:orientation val="minMax"/>
          <c:max val="20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48477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Selected Countries, 1995-2008</a:t>
            </a:r>
          </a:p>
        </c:rich>
      </c:tx>
      <c:layout/>
      <c:spPr>
        <a:noFill/>
        <a:ln>
          <a:noFill/>
        </a:ln>
      </c:spPr>
    </c:title>
    <c:plotArea>
      <c:layout/>
      <c:scatterChart>
        <c:scatterStyle val="smooth"/>
        <c:varyColors val="0"/>
        <c:ser>
          <c:idx val="0"/>
          <c:order val="0"/>
          <c:tx>
            <c:v>US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34.75</c:v>
              </c:pt>
              <c:pt idx="1">
                <c:v>38.85</c:v>
              </c:pt>
              <c:pt idx="2">
                <c:v>51</c:v>
              </c:pt>
              <c:pt idx="3">
                <c:v>53.7</c:v>
              </c:pt>
              <c:pt idx="4">
                <c:v>60.8</c:v>
              </c:pt>
              <c:pt idx="5">
                <c:v>75</c:v>
              </c:pt>
              <c:pt idx="6">
                <c:v>100.3</c:v>
              </c:pt>
              <c:pt idx="7">
                <c:v>120.6</c:v>
              </c:pt>
              <c:pt idx="8">
                <c:v>103</c:v>
              </c:pt>
              <c:pt idx="9">
                <c:v>138.7</c:v>
              </c:pt>
              <c:pt idx="10">
                <c:v>153.1</c:v>
              </c:pt>
              <c:pt idx="11">
                <c:v>177.6</c:v>
              </c:pt>
              <c:pt idx="12">
                <c:v>270.6</c:v>
              </c:pt>
              <c:pt idx="13">
                <c:v>412</c:v>
              </c:pt>
            </c:numLit>
          </c:yVal>
          <c:smooth val="1"/>
        </c:ser>
        <c:ser>
          <c:idx val="1"/>
          <c:order val="1"/>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16.4</c:v>
              </c:pt>
              <c:pt idx="1">
                <c:v>21.2</c:v>
              </c:pt>
              <c:pt idx="2">
                <c:v>35</c:v>
              </c:pt>
              <c:pt idx="3">
                <c:v>49</c:v>
              </c:pt>
              <c:pt idx="4">
                <c:v>80</c:v>
              </c:pt>
              <c:pt idx="5">
                <c:v>128.6</c:v>
              </c:pt>
              <c:pt idx="6">
                <c:v>171.2</c:v>
              </c:pt>
              <c:pt idx="7">
                <c:v>251.1</c:v>
              </c:pt>
              <c:pt idx="8">
                <c:v>363.9</c:v>
              </c:pt>
              <c:pt idx="9">
                <c:v>601.5</c:v>
              </c:pt>
              <c:pt idx="10">
                <c:v>833</c:v>
              </c:pt>
              <c:pt idx="11">
                <c:v>926.4</c:v>
              </c:pt>
              <c:pt idx="12">
                <c:v>923.5</c:v>
              </c:pt>
              <c:pt idx="13">
                <c:v>1224</c:v>
              </c:pt>
            </c:numLit>
          </c:yVal>
          <c:smooth val="1"/>
        </c:ser>
        <c:ser>
          <c:idx val="2"/>
          <c:order val="2"/>
          <c:tx>
            <c:v>Germany</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22.5</c:v>
              </c:pt>
              <c:pt idx="1">
                <c:v>23.5</c:v>
              </c:pt>
              <c:pt idx="2">
                <c:v>55</c:v>
              </c:pt>
              <c:pt idx="3">
                <c:v>121.5</c:v>
              </c:pt>
              <c:pt idx="4">
                <c:v>193</c:v>
              </c:pt>
              <c:pt idx="5">
                <c:v>339</c:v>
              </c:pt>
              <c:pt idx="6">
                <c:v>469.1</c:v>
              </c:pt>
              <c:pt idx="7">
                <c:v>780</c:v>
              </c:pt>
              <c:pt idx="8">
                <c:v>1330.5</c:v>
              </c:pt>
            </c:numLit>
          </c:yVal>
          <c:smooth val="1"/>
        </c:ser>
        <c:ser>
          <c:idx val="4"/>
          <c:order val="3"/>
          <c:tx>
            <c:v>China</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2.5</c:v>
              </c:pt>
              <c:pt idx="1">
                <c:v>3</c:v>
              </c:pt>
              <c:pt idx="2">
                <c:v>10</c:v>
              </c:pt>
              <c:pt idx="3">
                <c:v>13</c:v>
              </c:pt>
              <c:pt idx="4">
                <c:v>40</c:v>
              </c:pt>
              <c:pt idx="5">
                <c:v>128.3</c:v>
              </c:pt>
              <c:pt idx="6">
                <c:v>341.8</c:v>
              </c:pt>
              <c:pt idx="7">
                <c:v>837.8</c:v>
              </c:pt>
              <c:pt idx="8">
                <c:v>1848.4</c:v>
              </c:pt>
            </c:numLit>
          </c:yVal>
          <c:smooth val="1"/>
        </c:ser>
        <c:ser>
          <c:idx val="5"/>
          <c:order val="4"/>
          <c:tx>
            <c:v>Taiwan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8"/>
              <c:pt idx="0">
                <c:v>2001</c:v>
              </c:pt>
              <c:pt idx="1">
                <c:v>2002</c:v>
              </c:pt>
              <c:pt idx="2">
                <c:v>2003</c:v>
              </c:pt>
              <c:pt idx="3">
                <c:v>2004</c:v>
              </c:pt>
              <c:pt idx="4">
                <c:v>2005</c:v>
              </c:pt>
              <c:pt idx="5">
                <c:v>2006</c:v>
              </c:pt>
              <c:pt idx="6">
                <c:v>2007</c:v>
              </c:pt>
              <c:pt idx="7">
                <c:v>2008</c:v>
              </c:pt>
            </c:numLit>
          </c:xVal>
          <c:yVal>
            <c:numLit>
              <c:ptCount val="8"/>
              <c:pt idx="0">
                <c:v>3.5</c:v>
              </c:pt>
              <c:pt idx="1">
                <c:v>8</c:v>
              </c:pt>
              <c:pt idx="2">
                <c:v>17</c:v>
              </c:pt>
              <c:pt idx="3">
                <c:v>39.3</c:v>
              </c:pt>
              <c:pt idx="4">
                <c:v>88</c:v>
              </c:pt>
              <c:pt idx="5">
                <c:v>169.5</c:v>
              </c:pt>
              <c:pt idx="6">
                <c:v>377</c:v>
              </c:pt>
              <c:pt idx="7">
                <c:v>853.9</c:v>
              </c:pt>
            </c:numLit>
          </c:yVal>
          <c:smooth val="1"/>
        </c:ser>
        <c:ser>
          <c:idx val="6"/>
          <c:order val="5"/>
          <c:tx>
            <c:v>India</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10.46</c:v>
              </c:pt>
              <c:pt idx="1">
                <c:v>12.5</c:v>
              </c:pt>
              <c:pt idx="2">
                <c:v>19.1</c:v>
              </c:pt>
              <c:pt idx="3">
                <c:v>23.1</c:v>
              </c:pt>
              <c:pt idx="4">
                <c:v>29.1</c:v>
              </c:pt>
              <c:pt idx="5">
                <c:v>32.1</c:v>
              </c:pt>
              <c:pt idx="6">
                <c:v>38.4</c:v>
              </c:pt>
              <c:pt idx="7">
                <c:v>41.2</c:v>
              </c:pt>
              <c:pt idx="8">
                <c:v>157</c:v>
              </c:pt>
            </c:numLit>
          </c:yVal>
          <c:smooth val="1"/>
        </c:ser>
        <c:axId val="33521625"/>
        <c:axId val="32603030"/>
      </c:scatterChart>
      <c:valAx>
        <c:axId val="33521625"/>
        <c:scaling>
          <c:orientation val="minMax"/>
          <c:max val="2010"/>
          <c:min val="199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603030"/>
        <c:crosses val="autoZero"/>
        <c:crossBetween val="midCat"/>
        <c:dispUnits/>
        <c:majorUnit val="3"/>
      </c:valAx>
      <c:valAx>
        <c:axId val="32603030"/>
        <c:scaling>
          <c:orientation val="minMax"/>
          <c:max val="2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521625"/>
        <c:crossesAt val="1995"/>
        <c:crossBetween val="midCat"/>
        <c:dispUnits/>
        <c:majorUnit val="4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Installations, 
1998-2008</a:t>
            </a:r>
          </a:p>
        </c:rich>
      </c:tx>
      <c:layout/>
      <c:spPr>
        <a:noFill/>
        <a:ln>
          <a:noFill/>
        </a:ln>
      </c:spPr>
    </c:title>
    <c:plotArea>
      <c:layout/>
      <c:barChart>
        <c:barDir val="col"/>
        <c:grouping val="clustered"/>
        <c:varyColors val="0"/>
        <c:ser>
          <c:idx val="1"/>
          <c:order val="0"/>
          <c:tx>
            <c:strRef>
              <c:f>'World PV Installations'!$B$3</c:f>
              <c:strCache>
                <c:ptCount val="1"/>
                <c:pt idx="0">
                  <c:v>Annual Installations</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'World PV Installations'!$B$6:$B$16</c:f>
              <c:numCache>
                <c:ptCount val="11"/>
                <c:pt idx="0">
                  <c:v>155</c:v>
                </c:pt>
                <c:pt idx="1">
                  <c:v>197</c:v>
                </c:pt>
                <c:pt idx="2">
                  <c:v>278</c:v>
                </c:pt>
                <c:pt idx="3">
                  <c:v>334</c:v>
                </c:pt>
                <c:pt idx="4">
                  <c:v>439</c:v>
                </c:pt>
                <c:pt idx="5">
                  <c:v>594</c:v>
                </c:pt>
                <c:pt idx="6">
                  <c:v>1052</c:v>
                </c:pt>
                <c:pt idx="7">
                  <c:v>1321</c:v>
                </c:pt>
                <c:pt idx="8">
                  <c:v>1603</c:v>
                </c:pt>
                <c:pt idx="9">
                  <c:v>2392</c:v>
                </c:pt>
                <c:pt idx="10">
                  <c:v>5559</c:v>
                </c:pt>
              </c:numCache>
            </c:numRef>
          </c:val>
        </c:ser>
        <c:axId val="5963775"/>
        <c:axId val="38731748"/>
      </c:barChart>
      <c:catAx>
        <c:axId val="5963775"/>
        <c:scaling>
          <c:orientation val="minMax"/>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731748"/>
        <c:crosses val="autoZero"/>
        <c:auto val="1"/>
        <c:lblOffset val="100"/>
        <c:noMultiLvlLbl val="0"/>
      </c:catAx>
      <c:valAx>
        <c:axId val="38731748"/>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6377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Installations, 
1998-2008</a:t>
            </a:r>
          </a:p>
        </c:rich>
      </c:tx>
      <c:layout/>
      <c:spPr>
        <a:noFill/>
        <a:ln>
          <a:noFill/>
        </a:ln>
      </c:spPr>
    </c:title>
    <c:plotArea>
      <c:layout/>
      <c:scatterChart>
        <c:scatterStyle val="smooth"/>
        <c:varyColors val="0"/>
        <c:ser>
          <c:idx val="0"/>
          <c:order val="0"/>
          <c:tx>
            <c:v>Cumulative PV Inst</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xVal>
          <c:yVal>
            <c:numRef>
              <c:f>'World PV Installations'!$C$6:$C$16</c:f>
              <c:numCache>
                <c:ptCount val="11"/>
                <c:pt idx="0">
                  <c:v>962</c:v>
                </c:pt>
                <c:pt idx="1">
                  <c:v>1166</c:v>
                </c:pt>
                <c:pt idx="2">
                  <c:v>1428</c:v>
                </c:pt>
                <c:pt idx="3">
                  <c:v>1762</c:v>
                </c:pt>
                <c:pt idx="4">
                  <c:v>2201</c:v>
                </c:pt>
                <c:pt idx="5">
                  <c:v>2795</c:v>
                </c:pt>
                <c:pt idx="6">
                  <c:v>3847</c:v>
                </c:pt>
                <c:pt idx="7">
                  <c:v>5167</c:v>
                </c:pt>
                <c:pt idx="8">
                  <c:v>6770</c:v>
                </c:pt>
                <c:pt idx="9">
                  <c:v>9162</c:v>
                </c:pt>
                <c:pt idx="10">
                  <c:v>14730</c:v>
                </c:pt>
              </c:numCache>
            </c:numRef>
          </c:yVal>
          <c:smooth val="1"/>
        </c:ser>
        <c:axId val="49478869"/>
        <c:axId val="25601058"/>
      </c:scatterChart>
      <c:valAx>
        <c:axId val="49478869"/>
        <c:scaling>
          <c:orientation val="minMax"/>
          <c:min val="1998"/>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601058"/>
        <c:crosses val="autoZero"/>
        <c:crossBetween val="midCat"/>
        <c:dispUnits/>
      </c:valAx>
      <c:valAx>
        <c:axId val="25601058"/>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478869"/>
        <c:crossesAt val="1998"/>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0.826</cdr:x>
      <cdr:y>0.199</cdr:y>
    </cdr:from>
    <cdr:to>
      <cdr:x>0.905</cdr:x>
      <cdr:y>0.23275</cdr:y>
    </cdr:to>
    <cdr:sp>
      <cdr:nvSpPr>
        <cdr:cNvPr id="1" name="TextBox 1"/>
        <cdr:cNvSpPr txBox="1">
          <a:spLocks noChangeArrowheads="1"/>
        </cdr:cNvSpPr>
      </cdr:nvSpPr>
      <cdr:spPr>
        <a:xfrm>
          <a:off x="4895850" y="990600"/>
          <a:ext cx="4667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0.61975</cdr:x>
      <cdr:y>0.53125</cdr:y>
    </cdr:from>
    <cdr:to>
      <cdr:x>0.7105</cdr:x>
      <cdr:y>0.56475</cdr:y>
    </cdr:to>
    <cdr:sp>
      <cdr:nvSpPr>
        <cdr:cNvPr id="2" name="TextBox 2"/>
        <cdr:cNvSpPr txBox="1">
          <a:spLocks noChangeArrowheads="1"/>
        </cdr:cNvSpPr>
      </cdr:nvSpPr>
      <cdr:spPr>
        <a:xfrm>
          <a:off x="3676650" y="2657475"/>
          <a:ext cx="5429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0.83175</cdr:x>
      <cdr:y>0.53175</cdr:y>
    </cdr:from>
    <cdr:to>
      <cdr:x>0.921</cdr:x>
      <cdr:y>0.577</cdr:y>
    </cdr:to>
    <cdr:sp>
      <cdr:nvSpPr>
        <cdr:cNvPr id="3" name="TextBox 3"/>
        <cdr:cNvSpPr txBox="1">
          <a:spLocks noChangeArrowheads="1"/>
        </cdr:cNvSpPr>
      </cdr:nvSpPr>
      <cdr:spPr>
        <a:xfrm>
          <a:off x="4933950" y="2667000"/>
          <a:ext cx="533400"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Taiwan</a:t>
          </a:r>
        </a:p>
      </cdr:txBody>
    </cdr:sp>
  </cdr:relSizeAnchor>
  <cdr:relSizeAnchor xmlns:cdr="http://schemas.openxmlformats.org/drawingml/2006/chartDrawing">
    <cdr:from>
      <cdr:x>0.826</cdr:x>
      <cdr:y>0.66475</cdr:y>
    </cdr:from>
    <cdr:to>
      <cdr:x>0.9275</cdr:x>
      <cdr:y>0.7415</cdr:y>
    </cdr:to>
    <cdr:sp>
      <cdr:nvSpPr>
        <cdr:cNvPr id="4" name="TextBox 4"/>
        <cdr:cNvSpPr txBox="1">
          <a:spLocks noChangeArrowheads="1"/>
        </cdr:cNvSpPr>
      </cdr:nvSpPr>
      <cdr:spPr>
        <a:xfrm>
          <a:off x="4895850" y="3333750"/>
          <a:ext cx="600075"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0.84675</cdr:x>
      <cdr:y>0.781</cdr:y>
    </cdr:from>
    <cdr:to>
      <cdr:x>0.92175</cdr:x>
      <cdr:y>0.814</cdr:y>
    </cdr:to>
    <cdr:sp>
      <cdr:nvSpPr>
        <cdr:cNvPr id="5" name="TextBox 5"/>
        <cdr:cNvSpPr txBox="1">
          <a:spLocks noChangeArrowheads="1"/>
        </cdr:cNvSpPr>
      </cdr:nvSpPr>
      <cdr:spPr>
        <a:xfrm>
          <a:off x="5019675" y="3914775"/>
          <a:ext cx="4476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0.8385</cdr:x>
      <cdr:y>0.3805</cdr:y>
    </cdr:from>
    <cdr:to>
      <cdr:x>0.955</cdr:x>
      <cdr:y>0.41625</cdr:y>
    </cdr:to>
    <cdr:sp>
      <cdr:nvSpPr>
        <cdr:cNvPr id="6" name="TextBox 6"/>
        <cdr:cNvSpPr txBox="1">
          <a:spLocks noChangeArrowheads="1"/>
        </cdr:cNvSpPr>
      </cdr:nvSpPr>
      <cdr:spPr>
        <a:xfrm>
          <a:off x="4972050" y="1905000"/>
          <a:ext cx="695325" cy="1809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0.79425</cdr:x>
      <cdr:y>0.1665</cdr:y>
    </cdr:from>
    <cdr:to>
      <cdr:x>0.90375</cdr:x>
      <cdr:y>0.19925</cdr:y>
    </cdr:to>
    <cdr:sp>
      <cdr:nvSpPr>
        <cdr:cNvPr id="1" name="TextBox 1"/>
        <cdr:cNvSpPr txBox="1">
          <a:spLocks noChangeArrowheads="1"/>
        </cdr:cNvSpPr>
      </cdr:nvSpPr>
      <cdr:spPr>
        <a:xfrm>
          <a:off x="4705350" y="828675"/>
          <a:ext cx="6477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0.79425</cdr:x>
      <cdr:y>0.532</cdr:y>
    </cdr:from>
    <cdr:to>
      <cdr:x>0.96575</cdr:x>
      <cdr:y>0.565</cdr:y>
    </cdr:to>
    <cdr:sp>
      <cdr:nvSpPr>
        <cdr:cNvPr id="2" name="TextBox 2"/>
        <cdr:cNvSpPr txBox="1">
          <a:spLocks noChangeArrowheads="1"/>
        </cdr:cNvSpPr>
      </cdr:nvSpPr>
      <cdr:spPr>
        <a:xfrm>
          <a:off x="4705350" y="2667000"/>
          <a:ext cx="10191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0.85825</cdr:x>
      <cdr:y>0.714</cdr:y>
    </cdr:from>
    <cdr:to>
      <cdr:x>0.948</cdr:x>
      <cdr:y>0.74625</cdr:y>
    </cdr:to>
    <cdr:sp>
      <cdr:nvSpPr>
        <cdr:cNvPr id="3" name="TextBox 3"/>
        <cdr:cNvSpPr txBox="1">
          <a:spLocks noChangeArrowheads="1"/>
        </cdr:cNvSpPr>
      </cdr:nvSpPr>
      <cdr:spPr>
        <a:xfrm>
          <a:off x="5086350" y="3581400"/>
          <a:ext cx="5334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0.84975</cdr:x>
      <cdr:y>0.7815</cdr:y>
    </cdr:from>
    <cdr:to>
      <cdr:x>0.974</cdr:x>
      <cdr:y>0.81425</cdr:y>
    </cdr:to>
    <cdr:sp>
      <cdr:nvSpPr>
        <cdr:cNvPr id="4" name="TextBox 4"/>
        <cdr:cNvSpPr txBox="1">
          <a:spLocks noChangeArrowheads="1"/>
        </cdr:cNvSpPr>
      </cdr:nvSpPr>
      <cdr:spPr>
        <a:xfrm>
          <a:off x="5038725" y="3914775"/>
          <a:ext cx="7334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0.89425</cdr:x>
      <cdr:y>0.83925</cdr:y>
    </cdr:from>
    <cdr:to>
      <cdr:x>0.96575</cdr:x>
      <cdr:y>0.87275</cdr:y>
    </cdr:to>
    <cdr:sp>
      <cdr:nvSpPr>
        <cdr:cNvPr id="5" name="TextBox 5"/>
        <cdr:cNvSpPr txBox="1">
          <a:spLocks noChangeArrowheads="1"/>
        </cdr:cNvSpPr>
      </cdr:nvSpPr>
      <cdr:spPr>
        <a:xfrm>
          <a:off x="5305425" y="4210050"/>
          <a:ext cx="4286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UK</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42</xdr:row>
      <xdr:rowOff>114300</xdr:rowOff>
    </xdr:from>
    <xdr:ext cx="76200" cy="200025"/>
    <xdr:sp>
      <xdr:nvSpPr>
        <xdr:cNvPr id="1" name="TextBox 1"/>
        <xdr:cNvSpPr txBox="1">
          <a:spLocks noChangeArrowheads="1"/>
        </xdr:cNvSpPr>
      </xdr:nvSpPr>
      <xdr:spPr>
        <a:xfrm>
          <a:off x="257175" y="6953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0.85175</cdr:x>
      <cdr:y>0.2395</cdr:y>
    </cdr:from>
    <cdr:to>
      <cdr:x>0.9585</cdr:x>
      <cdr:y>0.323</cdr:y>
    </cdr:to>
    <cdr:sp>
      <cdr:nvSpPr>
        <cdr:cNvPr id="1" name="TextBox 1"/>
        <cdr:cNvSpPr txBox="1">
          <a:spLocks noChangeArrowheads="1"/>
        </cdr:cNvSpPr>
      </cdr:nvSpPr>
      <cdr:spPr>
        <a:xfrm>
          <a:off x="5048250" y="1200150"/>
          <a:ext cx="638175" cy="4191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0.62375</cdr:x>
      <cdr:y>0.39425</cdr:y>
    </cdr:from>
    <cdr:to>
      <cdr:x>0.74575</cdr:x>
      <cdr:y>0.4415</cdr:y>
    </cdr:to>
    <cdr:sp>
      <cdr:nvSpPr>
        <cdr:cNvPr id="2" name="TextBox 2"/>
        <cdr:cNvSpPr txBox="1">
          <a:spLocks noChangeArrowheads="1"/>
        </cdr:cNvSpPr>
      </cdr:nvSpPr>
      <cdr:spPr>
        <a:xfrm>
          <a:off x="3695700" y="1971675"/>
          <a:ext cx="723900" cy="2381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0.86475</cdr:x>
      <cdr:y>0.4005</cdr:y>
    </cdr:from>
    <cdr:to>
      <cdr:x>0.93175</cdr:x>
      <cdr:y>0.441</cdr:y>
    </cdr:to>
    <cdr:sp>
      <cdr:nvSpPr>
        <cdr:cNvPr id="3" name="TextBox 3"/>
        <cdr:cNvSpPr txBox="1">
          <a:spLocks noChangeArrowheads="1"/>
        </cdr:cNvSpPr>
      </cdr:nvSpPr>
      <cdr:spPr>
        <a:xfrm>
          <a:off x="5124450" y="200977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Spain</a:t>
          </a:r>
        </a:p>
      </cdr:txBody>
    </cdr:sp>
  </cdr:relSizeAnchor>
  <cdr:relSizeAnchor xmlns:cdr="http://schemas.openxmlformats.org/drawingml/2006/chartDrawing">
    <cdr:from>
      <cdr:x>0.842</cdr:x>
      <cdr:y>0.503</cdr:y>
    </cdr:from>
    <cdr:to>
      <cdr:x>0.909</cdr:x>
      <cdr:y>0.5435</cdr:y>
    </cdr:to>
    <cdr:sp>
      <cdr:nvSpPr>
        <cdr:cNvPr id="4" name="TextBox 4"/>
        <cdr:cNvSpPr txBox="1">
          <a:spLocks noChangeArrowheads="1"/>
        </cdr:cNvSpPr>
      </cdr:nvSpPr>
      <cdr:spPr>
        <a:xfrm>
          <a:off x="4991100" y="252412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0.86475</cdr:x>
      <cdr:y>0.61475</cdr:y>
    </cdr:from>
    <cdr:to>
      <cdr:x>0.92175</cdr:x>
      <cdr:y>0.65525</cdr:y>
    </cdr:to>
    <cdr:sp>
      <cdr:nvSpPr>
        <cdr:cNvPr id="5" name="TextBox 5"/>
        <cdr:cNvSpPr txBox="1">
          <a:spLocks noChangeArrowheads="1"/>
        </cdr:cNvSpPr>
      </cdr:nvSpPr>
      <cdr:spPr>
        <a:xfrm>
          <a:off x="5124450" y="3076575"/>
          <a:ext cx="3429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India</a:t>
          </a:r>
        </a:p>
      </cdr:txBody>
    </cdr:sp>
  </cdr:relSizeAnchor>
  <cdr:relSizeAnchor xmlns:cdr="http://schemas.openxmlformats.org/drawingml/2006/chartDrawing">
    <cdr:from>
      <cdr:x>0.49925</cdr:x>
      <cdr:y>0.65925</cdr:y>
    </cdr:from>
    <cdr:to>
      <cdr:x>0.59725</cdr:x>
      <cdr:y>0.69975</cdr:y>
    </cdr:to>
    <cdr:sp>
      <cdr:nvSpPr>
        <cdr:cNvPr id="6" name="TextBox 6"/>
        <cdr:cNvSpPr txBox="1">
          <a:spLocks noChangeArrowheads="1"/>
        </cdr:cNvSpPr>
      </cdr:nvSpPr>
      <cdr:spPr>
        <a:xfrm>
          <a:off x="2962275" y="3305175"/>
          <a:ext cx="5810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Denmark</a:t>
          </a:r>
        </a:p>
      </cdr:txBody>
    </cdr:sp>
  </cdr:relSizeAnchor>
  <cdr:relSizeAnchor xmlns:cdr="http://schemas.openxmlformats.org/drawingml/2006/chartDrawing">
    <cdr:from>
      <cdr:x>0.58225</cdr:x>
      <cdr:y>0.70025</cdr:y>
    </cdr:from>
    <cdr:to>
      <cdr:x>0.71975</cdr:x>
      <cdr:y>0.78325</cdr:y>
    </cdr:to>
    <cdr:sp>
      <cdr:nvSpPr>
        <cdr:cNvPr id="7" name="Line 7"/>
        <cdr:cNvSpPr>
          <a:spLocks/>
        </cdr:cNvSpPr>
      </cdr:nvSpPr>
      <cdr:spPr>
        <a:xfrm>
          <a:off x="3448050" y="3514725"/>
          <a:ext cx="819150" cy="419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pb4_ch4-5_USenerg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Table 5-2"/>
      <sheetName val="Capacity Factors"/>
      <sheetName val="U.S. Wind Capacity"/>
      <sheetName val="US Wind Capacity (g-1)"/>
      <sheetName val="US Wind Additions (g-2)"/>
      <sheetName val="US Solar PV Production"/>
      <sheetName val="US Annual PV Prod (g-1)"/>
      <sheetName val="US Cumulative PV Prod (g-2)"/>
      <sheetName val="US Geothermal Capacity"/>
      <sheetName val="US Geothermal Projects"/>
      <sheetName val="US Hydroelectric Consumption"/>
      <sheetName val="US Hydroelectric Cons (g)"/>
      <sheetName val="US Fuel Ethanol Production"/>
      <sheetName val="US Fuel Ethanol (g)"/>
      <sheetName val="US Biodiesel Production"/>
      <sheetName val="US Biodiesel (g)"/>
      <sheetName val="US Natural Gas Consumption"/>
      <sheetName val="US Natural Gas (g)"/>
      <sheetName val="US Oil Consumption"/>
      <sheetName val="US Oil Consumption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60"/>
  <sheetViews>
    <sheetView tabSelected="1" workbookViewId="0" topLeftCell="A1">
      <selection activeCell="A1" sqref="A1"/>
    </sheetView>
  </sheetViews>
  <sheetFormatPr defaultColWidth="9.140625" defaultRowHeight="12.75"/>
  <cols>
    <col min="1" max="1" width="107.00390625" style="0" customWidth="1"/>
  </cols>
  <sheetData>
    <row r="1" ht="12.75">
      <c r="A1" s="1" t="s">
        <v>235</v>
      </c>
    </row>
    <row r="3" ht="12.75">
      <c r="A3" s="106" t="s">
        <v>236</v>
      </c>
    </row>
    <row r="4" ht="12.75">
      <c r="A4" s="106" t="s">
        <v>256</v>
      </c>
    </row>
    <row r="5" ht="12.75">
      <c r="A5" s="107" t="s">
        <v>267</v>
      </c>
    </row>
    <row r="6" ht="12.75">
      <c r="A6" s="106" t="s">
        <v>282</v>
      </c>
    </row>
    <row r="7" ht="12.75">
      <c r="A7" s="107" t="s">
        <v>160</v>
      </c>
    </row>
    <row r="8" ht="12.75">
      <c r="A8" s="304" t="s">
        <v>312</v>
      </c>
    </row>
    <row r="9" ht="12.75">
      <c r="A9" s="344" t="s">
        <v>313</v>
      </c>
    </row>
    <row r="10" ht="12.75">
      <c r="A10" s="104" t="s">
        <v>354</v>
      </c>
    </row>
    <row r="11" ht="12.75">
      <c r="A11" s="104" t="s">
        <v>368</v>
      </c>
    </row>
    <row r="12" spans="1:4" ht="12.75">
      <c r="A12" s="306" t="s">
        <v>16</v>
      </c>
      <c r="B12" s="307"/>
      <c r="C12" s="307"/>
      <c r="D12" s="307"/>
    </row>
    <row r="13" ht="12.75">
      <c r="A13" s="295" t="s">
        <v>387</v>
      </c>
    </row>
    <row r="14" ht="12.75">
      <c r="A14" s="296" t="s">
        <v>38</v>
      </c>
    </row>
    <row r="15" ht="12.75">
      <c r="A15" s="297" t="s">
        <v>17</v>
      </c>
    </row>
    <row r="16" ht="12.75">
      <c r="A16" s="297" t="s">
        <v>18</v>
      </c>
    </row>
    <row r="17" ht="12.75">
      <c r="A17" s="298" t="s">
        <v>231</v>
      </c>
    </row>
    <row r="18" ht="12.75">
      <c r="A18" s="297" t="s">
        <v>230</v>
      </c>
    </row>
    <row r="19" ht="12.75">
      <c r="A19" s="299" t="s">
        <v>53</v>
      </c>
    </row>
    <row r="20" ht="12.75">
      <c r="A20" s="300" t="s">
        <v>19</v>
      </c>
    </row>
    <row r="21" ht="12.75">
      <c r="A21" s="300" t="s">
        <v>20</v>
      </c>
    </row>
    <row r="22" ht="12.75">
      <c r="A22" s="301" t="s">
        <v>56</v>
      </c>
    </row>
    <row r="23" ht="12.75">
      <c r="A23" s="302" t="s">
        <v>14</v>
      </c>
    </row>
    <row r="24" ht="12.75">
      <c r="A24" s="301" t="s">
        <v>62</v>
      </c>
    </row>
    <row r="25" ht="12.75">
      <c r="A25" s="302" t="s">
        <v>21</v>
      </c>
    </row>
    <row r="26" ht="12.75">
      <c r="A26" s="302" t="s">
        <v>22</v>
      </c>
    </row>
    <row r="27" ht="12.75">
      <c r="A27" s="301" t="s">
        <v>68</v>
      </c>
    </row>
    <row r="28" ht="12.75">
      <c r="A28" s="301" t="s">
        <v>72</v>
      </c>
    </row>
    <row r="29" ht="12.75">
      <c r="A29" s="301" t="s">
        <v>80</v>
      </c>
    </row>
    <row r="30" ht="12.75">
      <c r="A30" s="302" t="s">
        <v>23</v>
      </c>
    </row>
    <row r="31" ht="12.75">
      <c r="A31" s="301" t="s">
        <v>81</v>
      </c>
    </row>
    <row r="32" ht="12.75">
      <c r="A32" s="301" t="s">
        <v>159</v>
      </c>
    </row>
    <row r="33" ht="12.75">
      <c r="A33" s="301" t="s">
        <v>141</v>
      </c>
    </row>
    <row r="34" ht="12.75">
      <c r="A34" s="303" t="s">
        <v>143</v>
      </c>
    </row>
    <row r="35" ht="12.75">
      <c r="A35" s="302" t="s">
        <v>24</v>
      </c>
    </row>
    <row r="36" ht="12.75">
      <c r="A36" s="301" t="s">
        <v>146</v>
      </c>
    </row>
    <row r="37" ht="12.75">
      <c r="A37" s="304" t="s">
        <v>162</v>
      </c>
    </row>
    <row r="38" ht="12.75">
      <c r="A38" s="305" t="s">
        <v>25</v>
      </c>
    </row>
    <row r="39" ht="12.75">
      <c r="A39" s="304" t="s">
        <v>165</v>
      </c>
    </row>
    <row r="40" ht="12.75">
      <c r="A40" s="305" t="s">
        <v>26</v>
      </c>
    </row>
    <row r="41" ht="12.75">
      <c r="A41" s="304" t="s">
        <v>168</v>
      </c>
    </row>
    <row r="42" ht="12.75">
      <c r="A42" s="305" t="s">
        <v>27</v>
      </c>
    </row>
    <row r="43" ht="12.75">
      <c r="A43" s="304" t="s">
        <v>169</v>
      </c>
    </row>
    <row r="44" ht="12.75">
      <c r="A44" s="305" t="s">
        <v>28</v>
      </c>
    </row>
    <row r="45" ht="12.75">
      <c r="A45" s="304" t="s">
        <v>170</v>
      </c>
    </row>
    <row r="46" ht="12.75">
      <c r="A46" s="305" t="s">
        <v>29</v>
      </c>
    </row>
    <row r="47" ht="12.75">
      <c r="A47" s="304" t="s">
        <v>30</v>
      </c>
    </row>
    <row r="48" ht="12.75">
      <c r="A48" s="305" t="s">
        <v>31</v>
      </c>
    </row>
    <row r="49" ht="12.75">
      <c r="A49" s="304" t="s">
        <v>173</v>
      </c>
    </row>
    <row r="50" ht="12.75">
      <c r="A50" s="105" t="s">
        <v>211</v>
      </c>
    </row>
    <row r="51" ht="12.75">
      <c r="A51" s="41" t="s">
        <v>32</v>
      </c>
    </row>
    <row r="52" ht="12.75">
      <c r="A52" s="297" t="s">
        <v>33</v>
      </c>
    </row>
    <row r="53" ht="12.75">
      <c r="A53" s="301" t="s">
        <v>214</v>
      </c>
    </row>
    <row r="54" ht="12.75">
      <c r="A54" s="302" t="s">
        <v>34</v>
      </c>
    </row>
    <row r="57" ht="12.75">
      <c r="A57" s="41" t="s">
        <v>35</v>
      </c>
    </row>
    <row r="58" ht="12.75">
      <c r="A58" s="104" t="s">
        <v>36</v>
      </c>
    </row>
    <row r="59" ht="12.75">
      <c r="A59" s="41"/>
    </row>
    <row r="60" ht="38.25">
      <c r="A60" s="135" t="s">
        <v>37</v>
      </c>
    </row>
  </sheetData>
  <hyperlinks>
    <hyperlink ref="A7" location="'Lighting Electricity Savings 2'!A1" display="Potential Worldwide Electricity Savings by Switching to More-Efficient Lighting and Implementing System Control Technologies, 2005"/>
    <hyperlink ref="A3" location="'Energy Demand'!A1" display="World Primary Energy Demand in 2006, with IEA Projection for 2008 and 2020"/>
    <hyperlink ref="A4" location="'Electricity Demand'!A1" display="World Electricity Demand in 2006, with IEA Projection for 2008 and 2020"/>
    <hyperlink ref="A5" location="'Carbon Dioxide Emissions'!A1" display="World Carbon Dioxide Emissions from Fossil Fuel Combustion, 2006, and IEA Projection for 2020"/>
    <hyperlink ref="A6" location="'Lighting Electricity Savings 1'!A1" display="World Electricity Consumption for Lighting by Sector and Potential Electricity Savings, 2005"/>
    <hyperlink ref="A50" location="'Coal Consumption'!A1" display="World Coal Consumption and Coal Consumption by Country, 1980-2005"/>
    <hyperlink ref="A10" location="'Table 5-1'!A1" display="Table 5-1. World Power and Energy from Renewables in 2008 and Plan B Goals for 2020"/>
    <hyperlink ref="A11" location="'2020 Energy Goals'!A1" display="World Energy Consumption in 2008 and Plan B Goals for 2020 "/>
    <hyperlink ref="A12:D12" location="'2020 Energy Goals (detailed)'!A1" display="World Energy Consumption in 2008 and Plan B Goals for 2020 "/>
    <hyperlink ref="A13" location="'World Energy Growth Rates'!A1" display="World Energy Growth Rates by Source, 2000-2008"/>
    <hyperlink ref="A14" location="'World Wind Capacity'!A1" display="World Installed Wind Electricity-Generating Capacity, 1980-2008"/>
    <hyperlink ref="A17" location="'Wind by Country'!A1" display="Cumulative Installed Wind Power Capacity in Selected Countries and the World, 1980-2008"/>
    <hyperlink ref="A19" location="'World Solar PV Production'!A1" display="World Solar Photovoltaics Production, 1975-2008"/>
    <hyperlink ref="A22" location="'PV Prod by Country'!A1" display="Annual Solar Photovoltaics Production by Country, 1995-2008"/>
    <hyperlink ref="A24" location="'World PV Installations'!A1" display="World Solar Photovoltaics Installations, 1998-2008"/>
    <hyperlink ref="A27" location="'Annual PV Installed by Country'!A1" display="Annual Installed Solar Photovoltaics Capacity in Selected Countries and the World, 1998-2008"/>
    <hyperlink ref="A28" location="'Total PV Installed by Country'!A1" display="Cumulative Installed Solar Photovoltaics Capacity in Ten Leading Countries and the World, 2008"/>
    <hyperlink ref="A29" location="'World CSP Capacity'!A1" display="World Installed Concentrating Solar Thermal Power Capacity, 1980-2007"/>
    <hyperlink ref="A31" location="'World CSP Projects'!A1" display="World's Top Ten Largest Proposed Concentrating Solar Thermal Projects as of June 2008"/>
    <hyperlink ref="A33" location="'Solar Water Heater Capacity'!A1" display="Cumulative Installed Solar Water and Space Heating Capacity in Ten Leading Countries and the World, 2007"/>
    <hyperlink ref="A34" location="'World Geothermal Capacity'!A1" display="World Cumulative Installed Geothermal Power Capacity, 1950-2009"/>
    <hyperlink ref="A36" location="'Geothermal Capacity by Country'!A1" display="Cumulative Installed Geothermal Electricity-Generating Capacity by Country, 1990-2007"/>
    <hyperlink ref="A37" location="'World Hydroelectric Consumption'!A1" display="World Hydroelectric Consumption, 1965-2008"/>
    <hyperlink ref="A39" location="'World Fuel Ethanol Production'!A1" display="World Annual Fuel Ethanol Production, 1975-2009"/>
    <hyperlink ref="A41" location="'US Fuel Ethanol Production'!A1" display="U.S. Annual Fuel Ethanol Production, 1978-2009"/>
    <hyperlink ref="A43" location="'World Biodiesel Production'!A1" display="World Annual Biodiesel Production, 1991-2009"/>
    <hyperlink ref="A45" location="'World Natural Gas Consumption'!A1" display="World Natural Gas Consumption, 1965-2008"/>
    <hyperlink ref="A47" location="'World Oil Production'!A1" display="World Oil Production, 1950-2008 "/>
    <hyperlink ref="A49" location="'Major Oil Discoveries'!A1" display="World's 20 Largest Oil Discoveries"/>
    <hyperlink ref="A53" location="'World Nuclear Capacity'!A1" display="World Cumulative Installed Nuclear Electricity-Generating Capacity, 1970-2008"/>
    <hyperlink ref="A58" r:id="rId1" tooltip="blocked::http://www.earthpolicy.org/index.php?/books/pb4/pb4_data" display="http://www.earthpolicy.org/index.php?/books/pb4/pb4_data"/>
    <hyperlink ref="A32" location="'Solar Water Heater Area'!Print_Area" display="Solar Water and Space Heating Area in Select Countries and the World, Total and Per Person, 2007"/>
    <hyperlink ref="A8" location="'Plan B Efficiency 2020'!A1" display="Energy Savings from Plan B Efficiency Improvements,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7"/>
  <sheetViews>
    <sheetView workbookViewId="0" topLeftCell="A1">
      <selection activeCell="A1" sqref="A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356" t="s">
        <v>368</v>
      </c>
      <c r="B1" s="356"/>
      <c r="C1" s="356"/>
      <c r="D1" s="356"/>
    </row>
    <row r="3" spans="1:4" ht="14.25">
      <c r="A3" s="25" t="s">
        <v>355</v>
      </c>
      <c r="B3" s="124" t="s">
        <v>226</v>
      </c>
      <c r="C3" s="25"/>
      <c r="D3" s="25" t="s">
        <v>375</v>
      </c>
    </row>
    <row r="4" spans="2:4" ht="12.75">
      <c r="B4" s="364" t="s">
        <v>361</v>
      </c>
      <c r="C4" s="364"/>
      <c r="D4" s="364"/>
    </row>
    <row r="5" spans="1:2" ht="12.75">
      <c r="A5" s="126" t="s">
        <v>376</v>
      </c>
      <c r="B5" s="126"/>
    </row>
    <row r="7" spans="1:4" ht="12.75">
      <c r="A7" t="s">
        <v>273</v>
      </c>
      <c r="B7" s="8">
        <v>30236.882166944106</v>
      </c>
      <c r="D7" s="8">
        <v>0</v>
      </c>
    </row>
    <row r="8" spans="1:4" ht="12.75">
      <c r="A8" t="s">
        <v>246</v>
      </c>
      <c r="B8" s="8">
        <v>3904.870534257564</v>
      </c>
      <c r="D8" s="8">
        <v>0</v>
      </c>
    </row>
    <row r="9" spans="1:6" ht="12.75">
      <c r="A9" t="s">
        <v>248</v>
      </c>
      <c r="B9" s="9">
        <v>14379.177011759295</v>
      </c>
      <c r="C9" s="4"/>
      <c r="D9" s="9">
        <f>B9*0.3</f>
        <v>4313.753103527788</v>
      </c>
      <c r="F9" s="127"/>
    </row>
    <row r="10" spans="1:6" ht="12.75">
      <c r="A10" t="s">
        <v>249</v>
      </c>
      <c r="B10" s="9">
        <v>10315.511851089039</v>
      </c>
      <c r="C10" s="4"/>
      <c r="D10" s="9">
        <v>10315.511851089039</v>
      </c>
      <c r="F10" s="8"/>
    </row>
    <row r="11" spans="1:4" ht="12.75">
      <c r="A11" t="s">
        <v>377</v>
      </c>
      <c r="B11" s="17">
        <v>11774.214999851829</v>
      </c>
      <c r="D11" s="17">
        <v>0</v>
      </c>
    </row>
    <row r="12" spans="1:4" ht="12.75">
      <c r="A12" s="128" t="s">
        <v>253</v>
      </c>
      <c r="B12" s="8">
        <f>SUM(B7:B11)</f>
        <v>70610.65656390184</v>
      </c>
      <c r="D12" s="8">
        <f>SUM(D7:D11)</f>
        <v>14629.264954616827</v>
      </c>
    </row>
    <row r="13" spans="1:4" ht="12.75">
      <c r="A13" s="128"/>
      <c r="B13" s="8"/>
      <c r="D13" s="8"/>
    </row>
    <row r="14" spans="1:4" ht="12.75">
      <c r="A14" s="126" t="s">
        <v>378</v>
      </c>
      <c r="B14" s="9"/>
      <c r="D14" s="8"/>
    </row>
    <row r="15" spans="1:4" ht="12.75">
      <c r="A15" s="50"/>
      <c r="B15" s="9"/>
      <c r="D15" s="8"/>
    </row>
    <row r="16" spans="1:6" ht="12.75">
      <c r="A16" t="s">
        <v>262</v>
      </c>
      <c r="B16" s="8">
        <v>1371.41486208</v>
      </c>
      <c r="D16" s="8">
        <v>34058.88</v>
      </c>
      <c r="F16" s="8"/>
    </row>
    <row r="17" spans="1:4" ht="12.75">
      <c r="A17" t="s">
        <v>379</v>
      </c>
      <c r="B17" s="8">
        <v>92.10088800000001</v>
      </c>
      <c r="D17" s="8">
        <v>9933.84</v>
      </c>
    </row>
    <row r="18" spans="1:4" ht="12.75">
      <c r="A18" t="s">
        <v>380</v>
      </c>
      <c r="B18" s="8">
        <v>12.417300000000001</v>
      </c>
      <c r="D18" s="8">
        <v>709.56</v>
      </c>
    </row>
    <row r="19" spans="1:4" ht="12.75">
      <c r="A19" t="s">
        <v>362</v>
      </c>
      <c r="B19" s="8">
        <v>3.354925824</v>
      </c>
      <c r="D19" s="8">
        <v>1538.9568</v>
      </c>
    </row>
    <row r="20" spans="1:4" ht="12.75">
      <c r="A20" t="s">
        <v>263</v>
      </c>
      <c r="B20" s="8">
        <v>297.98681760000005</v>
      </c>
      <c r="D20" s="8">
        <v>5676.48</v>
      </c>
    </row>
    <row r="21" spans="1:4" ht="12.75">
      <c r="A21" t="s">
        <v>363</v>
      </c>
      <c r="B21" s="8">
        <v>1311.8976</v>
      </c>
      <c r="D21" s="8">
        <v>5045.76</v>
      </c>
    </row>
    <row r="22" spans="1:4" ht="12.75">
      <c r="A22" t="s">
        <v>364</v>
      </c>
      <c r="B22" s="129">
        <v>13172.271840000001</v>
      </c>
      <c r="C22" s="130"/>
      <c r="D22" s="129">
        <v>18817.5312</v>
      </c>
    </row>
    <row r="23" spans="1:4" ht="12.75">
      <c r="A23" s="54" t="s">
        <v>253</v>
      </c>
      <c r="B23" s="43">
        <v>16261.444233504</v>
      </c>
      <c r="D23" s="43">
        <v>75781.008</v>
      </c>
    </row>
    <row r="24" ht="12.75">
      <c r="B24" s="8"/>
    </row>
    <row r="25" spans="1:2" ht="12.75">
      <c r="A25" s="126" t="s">
        <v>381</v>
      </c>
      <c r="B25" s="9"/>
    </row>
    <row r="26" spans="1:2" ht="12.75">
      <c r="A26" s="50"/>
      <c r="B26" s="9"/>
    </row>
    <row r="27" spans="1:4" ht="12.75">
      <c r="A27" t="s">
        <v>367</v>
      </c>
      <c r="B27" s="8">
        <v>851.4720000000001</v>
      </c>
      <c r="D27" s="8">
        <v>7805.16</v>
      </c>
    </row>
    <row r="28" spans="1:4" ht="12.75">
      <c r="A28" t="s">
        <v>263</v>
      </c>
      <c r="B28" s="8">
        <v>2838.24</v>
      </c>
      <c r="D28" s="8">
        <v>14191.2</v>
      </c>
    </row>
    <row r="29" spans="1:4" ht="12.75">
      <c r="A29" t="s">
        <v>363</v>
      </c>
      <c r="B29" s="17">
        <v>6307.2</v>
      </c>
      <c r="C29" s="4"/>
      <c r="D29" s="17">
        <v>8830.08</v>
      </c>
    </row>
    <row r="30" spans="1:4" ht="12.75">
      <c r="A30" s="54" t="s">
        <v>253</v>
      </c>
      <c r="B30" s="22">
        <v>9996.912</v>
      </c>
      <c r="C30" s="4"/>
      <c r="D30" s="22">
        <v>30826.44</v>
      </c>
    </row>
    <row r="31" spans="1:2" ht="12.75">
      <c r="A31" s="1"/>
      <c r="B31" s="8"/>
    </row>
    <row r="32" spans="1:2" ht="14.25">
      <c r="A32" s="126" t="s">
        <v>227</v>
      </c>
      <c r="B32" s="9"/>
    </row>
    <row r="33" spans="1:2" ht="12.75">
      <c r="A33" s="50"/>
      <c r="B33" s="9"/>
    </row>
    <row r="34" spans="1:4" ht="12.75">
      <c r="A34" t="s">
        <v>246</v>
      </c>
      <c r="B34" s="8">
        <v>91155.28803697244</v>
      </c>
      <c r="D34" s="8">
        <f>B34*0.25</f>
        <v>22788.82200924311</v>
      </c>
    </row>
    <row r="35" spans="1:7" ht="12.75">
      <c r="A35" s="21" t="s">
        <v>382</v>
      </c>
      <c r="B35" s="58">
        <f>66336*21.1/1000</f>
        <v>1399.6896000000002</v>
      </c>
      <c r="D35" s="8">
        <v>2396</v>
      </c>
      <c r="F35" s="8"/>
      <c r="G35" s="8"/>
    </row>
    <row r="36" spans="1:4" ht="12.75">
      <c r="A36" s="6" t="s">
        <v>383</v>
      </c>
      <c r="B36" s="18">
        <f>12951000*37.8/1000000</f>
        <v>489.54779999999994</v>
      </c>
      <c r="D36" s="17">
        <v>1045</v>
      </c>
    </row>
    <row r="37" spans="1:6" ht="12.75">
      <c r="A37" s="23" t="s">
        <v>253</v>
      </c>
      <c r="B37" s="8">
        <f>SUM(B34:B36)</f>
        <v>93044.52543697244</v>
      </c>
      <c r="D37" s="8">
        <f>SUM(D34:D36)</f>
        <v>26229.82200924311</v>
      </c>
      <c r="F37" s="131"/>
    </row>
    <row r="38" spans="1:4" ht="12.75">
      <c r="A38" s="24"/>
      <c r="B38" s="17"/>
      <c r="C38" s="25"/>
      <c r="D38" s="17"/>
    </row>
    <row r="39" spans="1:4" ht="12.75">
      <c r="A39" s="4"/>
      <c r="B39" s="4"/>
      <c r="C39" s="4"/>
      <c r="D39" s="4"/>
    </row>
    <row r="40" spans="1:6" s="1" customFormat="1" ht="12.75">
      <c r="A40" s="33" t="s">
        <v>384</v>
      </c>
      <c r="B40" s="34">
        <f>B37+B30+B23+B12</f>
        <v>189913.53823437827</v>
      </c>
      <c r="C40" s="15"/>
      <c r="D40" s="34">
        <f>D37+D30+D23+D12</f>
        <v>147466.53496385994</v>
      </c>
      <c r="F40" s="132"/>
    </row>
    <row r="41" ht="12.75">
      <c r="A41" s="19"/>
    </row>
    <row r="42" spans="1:4" ht="12.75" customHeight="1">
      <c r="A42" s="378" t="s">
        <v>228</v>
      </c>
      <c r="B42" s="378"/>
      <c r="C42" s="378"/>
      <c r="D42" s="378"/>
    </row>
    <row r="43" spans="1:4" ht="12.75">
      <c r="A43" s="378"/>
      <c r="B43" s="378"/>
      <c r="C43" s="378"/>
      <c r="D43" s="378"/>
    </row>
    <row r="44" spans="1:4" ht="17.25" customHeight="1">
      <c r="A44" s="378"/>
      <c r="B44" s="378"/>
      <c r="C44" s="378"/>
      <c r="D44" s="378"/>
    </row>
    <row r="45" spans="1:4" ht="12.75">
      <c r="A45" s="90"/>
      <c r="B45" s="90"/>
      <c r="C45" s="90"/>
      <c r="D45" s="90"/>
    </row>
    <row r="46" spans="1:4" ht="12.75">
      <c r="A46" s="378" t="s">
        <v>229</v>
      </c>
      <c r="B46" s="378"/>
      <c r="C46" s="378"/>
      <c r="D46" s="378"/>
    </row>
    <row r="47" spans="1:4" ht="12.75">
      <c r="A47" s="378"/>
      <c r="B47" s="378"/>
      <c r="C47" s="378"/>
      <c r="D47" s="378"/>
    </row>
    <row r="48" spans="1:4" ht="12.75">
      <c r="A48" s="378"/>
      <c r="B48" s="378"/>
      <c r="C48" s="378"/>
      <c r="D48" s="378"/>
    </row>
    <row r="49" spans="1:4" ht="12.75">
      <c r="A49" s="378"/>
      <c r="B49" s="378"/>
      <c r="C49" s="378"/>
      <c r="D49" s="378"/>
    </row>
    <row r="50" spans="1:4" ht="12.75">
      <c r="A50" s="378"/>
      <c r="B50" s="378"/>
      <c r="C50" s="378"/>
      <c r="D50" s="378"/>
    </row>
    <row r="51" spans="1:4" ht="12.75">
      <c r="A51" s="378"/>
      <c r="B51" s="378"/>
      <c r="C51" s="378"/>
      <c r="D51" s="378"/>
    </row>
    <row r="52" spans="1:4" ht="12.75">
      <c r="A52" s="378"/>
      <c r="B52" s="378"/>
      <c r="C52" s="378"/>
      <c r="D52" s="378"/>
    </row>
    <row r="53" spans="1:4" ht="14.25" customHeight="1">
      <c r="A53" s="378"/>
      <c r="B53" s="378"/>
      <c r="C53" s="378"/>
      <c r="D53" s="378"/>
    </row>
    <row r="55" spans="1:4" ht="12.75">
      <c r="A55" s="380" t="s">
        <v>224</v>
      </c>
      <c r="B55" s="380"/>
      <c r="C55" s="380"/>
      <c r="D55" s="380"/>
    </row>
    <row r="56" spans="1:4" ht="12.75">
      <c r="A56" s="380"/>
      <c r="B56" s="380"/>
      <c r="C56" s="380"/>
      <c r="D56" s="380"/>
    </row>
    <row r="57" spans="1:4" ht="12.75">
      <c r="A57" s="380"/>
      <c r="B57" s="380"/>
      <c r="C57" s="380"/>
      <c r="D57" s="380"/>
    </row>
  </sheetData>
  <mergeCells count="5">
    <mergeCell ref="A55:D57"/>
    <mergeCell ref="A1:D1"/>
    <mergeCell ref="B4:D4"/>
    <mergeCell ref="A42:D44"/>
    <mergeCell ref="A46:D53"/>
  </mergeCells>
  <printOptions/>
  <pageMargins left="0.75" right="0.75" top="1" bottom="1" header="0.5" footer="0.5"/>
  <pageSetup horizontalDpi="600" verticalDpi="600" orientation="portrait" r:id="rId2"/>
  <rowBreaks count="1" manualBreakCount="1">
    <brk id="45" max="255" man="1"/>
  </rowBreaks>
  <drawing r:id="rId1"/>
</worksheet>
</file>

<file path=xl/worksheets/sheet11.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4" customWidth="1"/>
  </cols>
  <sheetData>
    <row r="1" spans="1:4" ht="12.75">
      <c r="A1" s="137" t="s">
        <v>387</v>
      </c>
      <c r="B1" s="138"/>
      <c r="C1" s="139"/>
      <c r="D1" s="139"/>
    </row>
    <row r="2" spans="1:4" ht="12.75">
      <c r="A2" s="139"/>
      <c r="B2" s="139"/>
      <c r="C2" s="139"/>
      <c r="D2" s="139"/>
    </row>
    <row r="3" spans="1:4" ht="12.75">
      <c r="A3" s="140" t="s">
        <v>237</v>
      </c>
      <c r="B3" s="141" t="s">
        <v>388</v>
      </c>
      <c r="C3" s="142" t="s">
        <v>389</v>
      </c>
      <c r="D3" s="139"/>
    </row>
    <row r="4" spans="1:4" ht="12.75">
      <c r="A4" s="143"/>
      <c r="B4" s="143" t="s">
        <v>243</v>
      </c>
      <c r="C4" s="144" t="s">
        <v>243</v>
      </c>
      <c r="D4" s="139"/>
    </row>
    <row r="5" spans="1:4" ht="12.75">
      <c r="A5" s="139"/>
      <c r="B5" s="143"/>
      <c r="C5" s="144"/>
      <c r="D5" s="139"/>
    </row>
    <row r="6" spans="1:4" ht="12.75">
      <c r="A6" s="139" t="s">
        <v>390</v>
      </c>
      <c r="B6" s="145">
        <v>27.537268095434033</v>
      </c>
      <c r="C6" s="146">
        <v>27.405686397408413</v>
      </c>
      <c r="D6" s="139"/>
    </row>
    <row r="7" spans="1:4" ht="12.75">
      <c r="A7" s="147" t="s">
        <v>386</v>
      </c>
      <c r="B7" s="146">
        <v>32.982438127492145</v>
      </c>
      <c r="C7" s="146">
        <v>33.870324904213376</v>
      </c>
      <c r="D7" s="148"/>
    </row>
    <row r="8" spans="1:4" ht="12.75">
      <c r="A8" s="147" t="s">
        <v>391</v>
      </c>
      <c r="B8" s="146">
        <v>3.425538451096682</v>
      </c>
      <c r="C8" s="146">
        <v>3.1077558116385573</v>
      </c>
      <c r="D8" s="148"/>
    </row>
    <row r="9" spans="1:4" ht="12.75">
      <c r="A9" s="147" t="s">
        <v>392</v>
      </c>
      <c r="B9" s="145">
        <v>18.88</v>
      </c>
      <c r="C9" s="145">
        <v>16.092814505916174</v>
      </c>
      <c r="D9" s="148"/>
    </row>
    <row r="10" spans="1:4" ht="12.75">
      <c r="A10" s="147" t="s">
        <v>393</v>
      </c>
      <c r="B10" s="146">
        <v>2.173523787649053</v>
      </c>
      <c r="C10" s="146">
        <v>2.2510608555425415</v>
      </c>
      <c r="D10" s="148"/>
    </row>
    <row r="11" spans="1:4" ht="12.75">
      <c r="A11" s="147" t="s">
        <v>246</v>
      </c>
      <c r="B11" s="146">
        <v>1.285828592412658</v>
      </c>
      <c r="C11" s="146">
        <v>1.3053481410671974</v>
      </c>
      <c r="D11" s="148"/>
    </row>
    <row r="12" spans="1:4" ht="12.75">
      <c r="A12" s="147" t="s">
        <v>385</v>
      </c>
      <c r="B12" s="146">
        <v>2.9576817940220264</v>
      </c>
      <c r="C12" s="146">
        <v>2.776227412306298</v>
      </c>
      <c r="D12" s="148"/>
    </row>
    <row r="13" spans="1:4" ht="12.75">
      <c r="A13" s="147" t="s">
        <v>394</v>
      </c>
      <c r="B13" s="136">
        <v>0.929600647413602</v>
      </c>
      <c r="C13" s="146">
        <v>0.7344428995788688</v>
      </c>
      <c r="D13" s="148"/>
    </row>
    <row r="14" spans="1:4" ht="12.75">
      <c r="A14" s="147" t="s">
        <v>273</v>
      </c>
      <c r="B14" s="146">
        <v>4.37781229810417</v>
      </c>
      <c r="C14" s="146">
        <v>4.414489650090703</v>
      </c>
      <c r="D14" s="148"/>
    </row>
    <row r="15" spans="1:4" ht="12.75">
      <c r="A15" s="147" t="s">
        <v>383</v>
      </c>
      <c r="B15" s="136">
        <v>41.21085461544122</v>
      </c>
      <c r="C15" s="146">
        <v>43.80706698195096</v>
      </c>
      <c r="D15" s="148"/>
    </row>
    <row r="16" spans="1:4" ht="12.75">
      <c r="A16" s="25" t="s">
        <v>382</v>
      </c>
      <c r="B16" s="149">
        <v>15.667832673608912</v>
      </c>
      <c r="C16" s="149">
        <v>18.46005450490067</v>
      </c>
      <c r="D16" s="148"/>
    </row>
    <row r="17" spans="1:4" ht="12.75">
      <c r="A17" s="4"/>
      <c r="B17" s="150"/>
      <c r="C17" s="150"/>
      <c r="D17" s="148"/>
    </row>
    <row r="18" spans="1:4" ht="12.75">
      <c r="A18" s="19" t="s">
        <v>395</v>
      </c>
      <c r="B18" s="150"/>
      <c r="C18" s="150"/>
      <c r="D18" s="148"/>
    </row>
    <row r="19" spans="1:4" ht="12.75">
      <c r="A19" s="4"/>
      <c r="B19" s="150"/>
      <c r="C19" s="150"/>
      <c r="D19" s="148"/>
    </row>
    <row r="20" spans="1:5" ht="116.25" customHeight="1">
      <c r="A20" s="357" t="s">
        <v>232</v>
      </c>
      <c r="B20" s="357"/>
      <c r="C20" s="357"/>
      <c r="D20" s="357"/>
      <c r="E20" s="357"/>
    </row>
    <row r="21" spans="1:5" ht="67.5" customHeight="1">
      <c r="A21" s="357" t="s">
        <v>233</v>
      </c>
      <c r="B21" s="357"/>
      <c r="C21" s="357"/>
      <c r="D21" s="357"/>
      <c r="E21" s="357"/>
    </row>
    <row r="22" spans="1:5" ht="12.75">
      <c r="A22" s="151"/>
      <c r="B22" s="151"/>
      <c r="C22" s="151"/>
      <c r="D22" s="151"/>
      <c r="E22" s="151"/>
    </row>
    <row r="23" spans="1:7" ht="12.75" customHeight="1">
      <c r="A23" s="380" t="s">
        <v>224</v>
      </c>
      <c r="B23" s="380"/>
      <c r="C23" s="380"/>
      <c r="D23" s="380"/>
      <c r="E23" s="380"/>
      <c r="F23" s="123"/>
      <c r="G23" s="123"/>
    </row>
    <row r="24" spans="1:7" ht="12.75">
      <c r="A24" s="380"/>
      <c r="B24" s="380"/>
      <c r="C24" s="380"/>
      <c r="D24" s="380"/>
      <c r="E24" s="380"/>
      <c r="F24" s="123"/>
      <c r="G24" s="123"/>
    </row>
    <row r="25" spans="1:7" ht="12.75">
      <c r="A25" s="380"/>
      <c r="B25" s="380"/>
      <c r="C25" s="380"/>
      <c r="D25" s="380"/>
      <c r="E25" s="380"/>
      <c r="F25" s="123"/>
      <c r="G25" s="123"/>
    </row>
    <row r="26" spans="1:5" ht="12.75">
      <c r="A26" s="152"/>
      <c r="B26" s="152"/>
      <c r="C26" s="152"/>
      <c r="D26" s="152"/>
      <c r="E26" s="152"/>
    </row>
    <row r="27" spans="1:4" ht="12.75">
      <c r="A27" s="152"/>
      <c r="B27" s="152"/>
      <c r="C27" s="152"/>
      <c r="D27" s="152"/>
    </row>
    <row r="28" spans="1:5" ht="12.75">
      <c r="A28" s="152"/>
      <c r="B28" s="152"/>
      <c r="C28" s="152"/>
      <c r="D28" s="152"/>
      <c r="E28" s="152"/>
    </row>
    <row r="29" spans="1:5" ht="12.75">
      <c r="A29" s="153"/>
      <c r="C29" s="152"/>
      <c r="D29" s="152"/>
      <c r="E29" s="152"/>
    </row>
    <row r="30" spans="1:5" ht="12.75">
      <c r="A30" s="152"/>
      <c r="B30" s="152"/>
      <c r="C30" s="152"/>
      <c r="D30" s="152"/>
      <c r="E30" s="152"/>
    </row>
    <row r="31" spans="1:5" ht="12.75">
      <c r="A31" s="152"/>
      <c r="B31" s="152"/>
      <c r="C31" s="152"/>
      <c r="D31" s="152"/>
      <c r="E31" s="152"/>
    </row>
    <row r="32" spans="1:4" ht="12.75">
      <c r="A32" s="152"/>
      <c r="B32" s="152"/>
      <c r="C32" s="152"/>
      <c r="D32" s="152"/>
    </row>
    <row r="33" spans="2:4" ht="12.75" customHeight="1">
      <c r="B33" s="151"/>
      <c r="C33" s="151"/>
      <c r="D33" s="151"/>
    </row>
    <row r="34" spans="1:4" ht="12.75">
      <c r="A34" s="151"/>
      <c r="B34" s="151"/>
      <c r="C34" s="151"/>
      <c r="D34" s="151"/>
    </row>
    <row r="35" spans="1:4" ht="12.75">
      <c r="A35" s="151"/>
      <c r="B35" s="151"/>
      <c r="C35" s="151"/>
      <c r="D35" s="151"/>
    </row>
    <row r="36" spans="1:4" ht="12.75">
      <c r="A36" s="151"/>
      <c r="B36" s="151"/>
      <c r="C36" s="151"/>
      <c r="D36" s="151"/>
    </row>
    <row r="37" spans="1:4" ht="12.75">
      <c r="A37" s="151"/>
      <c r="B37" s="151"/>
      <c r="D37" s="151"/>
    </row>
    <row r="38" spans="1:4" ht="12.75">
      <c r="A38" s="151"/>
      <c r="B38" s="151"/>
      <c r="D38" s="151"/>
    </row>
    <row r="39" spans="1:4" ht="12.75">
      <c r="A39" s="151"/>
      <c r="B39" s="151"/>
      <c r="D39" s="151"/>
    </row>
    <row r="40" spans="1:4" ht="12.75">
      <c r="A40" s="151"/>
      <c r="B40" s="151"/>
      <c r="D40" s="151"/>
    </row>
    <row r="41" spans="1:4" ht="12.75">
      <c r="A41" s="151"/>
      <c r="B41" s="151"/>
      <c r="D41" s="151"/>
    </row>
    <row r="42" spans="1:4" ht="12.75">
      <c r="A42" s="151"/>
      <c r="B42" s="151"/>
      <c r="D42" s="151"/>
    </row>
    <row r="43" spans="1:4" ht="12.75">
      <c r="A43" s="151"/>
      <c r="B43" s="151"/>
      <c r="D43" s="151"/>
    </row>
    <row r="44" spans="1:4" ht="12.75">
      <c r="A44" s="151"/>
      <c r="B44" s="151"/>
      <c r="D44" s="151"/>
    </row>
    <row r="45" spans="1:4" ht="12.75">
      <c r="A45" s="151"/>
      <c r="B45" s="151"/>
      <c r="D45" s="151"/>
    </row>
    <row r="46" spans="1:4" ht="12.75">
      <c r="A46" s="151"/>
      <c r="B46" s="151"/>
      <c r="D46" s="151"/>
    </row>
    <row r="47" spans="1:4" ht="12.75">
      <c r="A47" s="151"/>
      <c r="B47" s="151"/>
      <c r="D47" s="151"/>
    </row>
  </sheetData>
  <mergeCells count="3">
    <mergeCell ref="A20:E20"/>
    <mergeCell ref="A23:E25"/>
    <mergeCell ref="A21:E21"/>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9.140625" defaultRowHeight="12.75"/>
  <cols>
    <col min="1" max="1" width="7.421875" style="0" customWidth="1"/>
    <col min="2" max="2" width="10.7109375" style="0" customWidth="1"/>
    <col min="3" max="3" width="12.140625" style="0" customWidth="1"/>
    <col min="7" max="7" width="10.57421875" style="0" customWidth="1"/>
  </cols>
  <sheetData>
    <row r="1" spans="1:7" ht="12.75">
      <c r="A1" s="93" t="s">
        <v>38</v>
      </c>
      <c r="B1" s="93"/>
      <c r="C1" s="154"/>
      <c r="D1" s="155"/>
      <c r="E1" s="154"/>
      <c r="F1" s="154"/>
      <c r="G1" s="154"/>
    </row>
    <row r="2" spans="1:7" ht="12.75">
      <c r="A2" s="156"/>
      <c r="B2" s="157"/>
      <c r="C2" s="156"/>
      <c r="D2" s="158"/>
      <c r="E2" s="156"/>
      <c r="F2" s="156"/>
      <c r="G2" s="156"/>
    </row>
    <row r="3" spans="1:7" ht="38.25">
      <c r="A3" s="159" t="s">
        <v>39</v>
      </c>
      <c r="B3" s="78" t="s">
        <v>40</v>
      </c>
      <c r="C3" s="160" t="s">
        <v>41</v>
      </c>
      <c r="D3" s="161"/>
      <c r="E3" s="162"/>
      <c r="F3" s="162"/>
      <c r="G3" s="162"/>
    </row>
    <row r="4" spans="1:7" ht="12.75">
      <c r="A4" s="156"/>
      <c r="B4" s="358" t="s">
        <v>42</v>
      </c>
      <c r="C4" s="358"/>
      <c r="D4" s="163"/>
      <c r="E4" s="156"/>
      <c r="F4" s="156"/>
      <c r="G4" s="156"/>
    </row>
    <row r="5" spans="1:7" ht="12.75">
      <c r="A5" s="154"/>
      <c r="B5" s="154"/>
      <c r="C5" s="154"/>
      <c r="D5" s="164"/>
      <c r="E5" s="154"/>
      <c r="F5" s="154"/>
      <c r="G5" s="154"/>
    </row>
    <row r="6" spans="1:7" ht="12.75">
      <c r="A6" s="165">
        <v>1980</v>
      </c>
      <c r="B6" s="134">
        <v>10</v>
      </c>
      <c r="C6" s="154"/>
      <c r="D6" s="164"/>
      <c r="E6" s="154"/>
      <c r="F6" s="134"/>
      <c r="G6" s="154"/>
    </row>
    <row r="7" spans="1:7" ht="12.75">
      <c r="A7" s="165">
        <v>1981</v>
      </c>
      <c r="B7" s="134">
        <v>25</v>
      </c>
      <c r="C7" s="166">
        <f aca="true" t="shared" si="0" ref="C7:C34">B7-B6</f>
        <v>15</v>
      </c>
      <c r="D7" s="150"/>
      <c r="E7" s="154"/>
      <c r="F7" s="134"/>
      <c r="G7" s="154"/>
    </row>
    <row r="8" spans="1:7" ht="12.75">
      <c r="A8" s="165">
        <v>1982</v>
      </c>
      <c r="B8" s="134">
        <v>90</v>
      </c>
      <c r="C8" s="166">
        <f t="shared" si="0"/>
        <v>65</v>
      </c>
      <c r="D8" s="150"/>
      <c r="E8" s="154"/>
      <c r="F8" s="134"/>
      <c r="G8" s="154"/>
    </row>
    <row r="9" spans="1:7" ht="12.75">
      <c r="A9" s="165">
        <v>1983</v>
      </c>
      <c r="B9" s="134">
        <v>210</v>
      </c>
      <c r="C9" s="166">
        <f t="shared" si="0"/>
        <v>120</v>
      </c>
      <c r="D9" s="150"/>
      <c r="E9" s="167"/>
      <c r="F9" s="134"/>
      <c r="G9" s="154"/>
    </row>
    <row r="10" spans="1:7" ht="12.75">
      <c r="A10" s="165">
        <v>1984</v>
      </c>
      <c r="B10" s="134">
        <v>600</v>
      </c>
      <c r="C10" s="166">
        <f t="shared" si="0"/>
        <v>390</v>
      </c>
      <c r="D10" s="150"/>
      <c r="E10" s="167"/>
      <c r="F10" s="134"/>
      <c r="G10" s="154"/>
    </row>
    <row r="11" spans="1:7" ht="12.75">
      <c r="A11" s="165">
        <v>1985</v>
      </c>
      <c r="B11" s="168">
        <v>1020</v>
      </c>
      <c r="C11" s="166">
        <f t="shared" si="0"/>
        <v>420</v>
      </c>
      <c r="D11" s="150"/>
      <c r="E11" s="167"/>
      <c r="F11" s="168"/>
      <c r="G11" s="154"/>
    </row>
    <row r="12" spans="1:7" ht="12.75">
      <c r="A12" s="165">
        <v>1986</v>
      </c>
      <c r="B12" s="168">
        <v>1270</v>
      </c>
      <c r="C12" s="166">
        <f t="shared" si="0"/>
        <v>250</v>
      </c>
      <c r="D12" s="150"/>
      <c r="E12" s="167"/>
      <c r="F12" s="168"/>
      <c r="G12" s="154"/>
    </row>
    <row r="13" spans="1:7" ht="12.75">
      <c r="A13" s="165">
        <v>1987</v>
      </c>
      <c r="B13" s="168">
        <v>1450</v>
      </c>
      <c r="C13" s="166">
        <f t="shared" si="0"/>
        <v>180</v>
      </c>
      <c r="D13" s="150"/>
      <c r="E13" s="167"/>
      <c r="F13" s="168"/>
      <c r="G13" s="154"/>
    </row>
    <row r="14" spans="1:7" ht="12.75">
      <c r="A14" s="165">
        <v>1988</v>
      </c>
      <c r="B14" s="168">
        <v>1580</v>
      </c>
      <c r="C14" s="166">
        <f t="shared" si="0"/>
        <v>130</v>
      </c>
      <c r="D14" s="150"/>
      <c r="E14" s="167"/>
      <c r="F14" s="168"/>
      <c r="G14" s="154"/>
    </row>
    <row r="15" spans="1:7" ht="12.75">
      <c r="A15" s="165">
        <v>1989</v>
      </c>
      <c r="B15" s="168">
        <v>1730</v>
      </c>
      <c r="C15" s="166">
        <f t="shared" si="0"/>
        <v>150</v>
      </c>
      <c r="D15" s="150"/>
      <c r="E15" s="167"/>
      <c r="F15" s="168"/>
      <c r="G15" s="154"/>
    </row>
    <row r="16" spans="1:7" ht="12.75">
      <c r="A16" s="165">
        <v>1990</v>
      </c>
      <c r="B16" s="168">
        <v>1930</v>
      </c>
      <c r="C16" s="166">
        <f t="shared" si="0"/>
        <v>200</v>
      </c>
      <c r="D16" s="150"/>
      <c r="E16" s="167"/>
      <c r="F16" s="168"/>
      <c r="G16" s="154"/>
    </row>
    <row r="17" spans="1:7" ht="12.75">
      <c r="A17" s="165">
        <v>1991</v>
      </c>
      <c r="B17" s="168">
        <v>2170</v>
      </c>
      <c r="C17" s="166">
        <f t="shared" si="0"/>
        <v>240</v>
      </c>
      <c r="D17" s="150"/>
      <c r="E17" s="167"/>
      <c r="F17" s="168"/>
      <c r="G17" s="154"/>
    </row>
    <row r="18" spans="1:7" ht="12.75">
      <c r="A18" s="165">
        <v>1992</v>
      </c>
      <c r="B18" s="168">
        <v>2510</v>
      </c>
      <c r="C18" s="166">
        <f t="shared" si="0"/>
        <v>340</v>
      </c>
      <c r="D18" s="150"/>
      <c r="E18" s="167"/>
      <c r="F18" s="168"/>
      <c r="G18" s="154"/>
    </row>
    <row r="19" spans="1:7" ht="12.75">
      <c r="A19" s="165">
        <v>1993</v>
      </c>
      <c r="B19" s="168">
        <v>2990</v>
      </c>
      <c r="C19" s="166">
        <f t="shared" si="0"/>
        <v>480</v>
      </c>
      <c r="D19" s="150"/>
      <c r="E19" s="167"/>
      <c r="F19" s="168"/>
      <c r="G19" s="154"/>
    </row>
    <row r="20" spans="1:7" ht="12.75">
      <c r="A20" s="165">
        <v>1994</v>
      </c>
      <c r="B20" s="168">
        <v>3490</v>
      </c>
      <c r="C20" s="166">
        <f t="shared" si="0"/>
        <v>500</v>
      </c>
      <c r="D20" s="150"/>
      <c r="E20" s="167"/>
      <c r="F20" s="168"/>
      <c r="G20" s="154"/>
    </row>
    <row r="21" spans="1:7" ht="12.75">
      <c r="A21" s="165">
        <v>1995</v>
      </c>
      <c r="B21" s="168">
        <v>4800</v>
      </c>
      <c r="C21" s="166">
        <f t="shared" si="0"/>
        <v>1310</v>
      </c>
      <c r="D21" s="150"/>
      <c r="E21" s="167"/>
      <c r="F21" s="168"/>
      <c r="G21" s="154"/>
    </row>
    <row r="22" spans="1:7" ht="12.75">
      <c r="A22" s="165">
        <v>1996</v>
      </c>
      <c r="B22" s="168">
        <v>6100</v>
      </c>
      <c r="C22" s="166">
        <f t="shared" si="0"/>
        <v>1300</v>
      </c>
      <c r="D22" s="150"/>
      <c r="E22" s="167"/>
      <c r="F22" s="168"/>
      <c r="G22" s="154"/>
    </row>
    <row r="23" spans="1:7" ht="12.75">
      <c r="A23" s="165">
        <v>1997</v>
      </c>
      <c r="B23" s="168">
        <v>7600</v>
      </c>
      <c r="C23" s="166">
        <f t="shared" si="0"/>
        <v>1500</v>
      </c>
      <c r="D23" s="150"/>
      <c r="E23" s="167"/>
      <c r="F23" s="168"/>
      <c r="G23" s="154"/>
    </row>
    <row r="24" spans="1:7" ht="12.75">
      <c r="A24" s="165">
        <v>1998</v>
      </c>
      <c r="B24" s="168">
        <v>10200</v>
      </c>
      <c r="C24" s="166">
        <f t="shared" si="0"/>
        <v>2600</v>
      </c>
      <c r="D24" s="150"/>
      <c r="E24" s="167"/>
      <c r="F24" s="168"/>
      <c r="G24" s="154"/>
    </row>
    <row r="25" spans="1:7" ht="12.75">
      <c r="A25" s="165">
        <v>1999</v>
      </c>
      <c r="B25" s="167">
        <v>13600</v>
      </c>
      <c r="C25" s="166">
        <f t="shared" si="0"/>
        <v>3400</v>
      </c>
      <c r="D25" s="150"/>
      <c r="E25" s="167"/>
      <c r="F25" s="167"/>
      <c r="G25" s="154"/>
    </row>
    <row r="26" spans="1:7" ht="12.75">
      <c r="A26" s="165">
        <v>2000</v>
      </c>
      <c r="B26" s="167">
        <v>17400</v>
      </c>
      <c r="C26" s="166">
        <f t="shared" si="0"/>
        <v>3800</v>
      </c>
      <c r="D26" s="150"/>
      <c r="E26" s="167"/>
      <c r="F26" s="167"/>
      <c r="G26" s="154"/>
    </row>
    <row r="27" spans="1:7" ht="12.75">
      <c r="A27" s="165">
        <v>2001</v>
      </c>
      <c r="B27" s="167">
        <v>23900</v>
      </c>
      <c r="C27" s="166">
        <f t="shared" si="0"/>
        <v>6500</v>
      </c>
      <c r="D27" s="150"/>
      <c r="E27" s="167"/>
      <c r="F27" s="167"/>
      <c r="G27" s="154"/>
    </row>
    <row r="28" spans="1:7" ht="12.75">
      <c r="A28" s="165">
        <v>2002</v>
      </c>
      <c r="B28" s="167">
        <v>31100</v>
      </c>
      <c r="C28" s="166">
        <f t="shared" si="0"/>
        <v>7200</v>
      </c>
      <c r="D28" s="150"/>
      <c r="E28" s="167"/>
      <c r="F28" s="167"/>
      <c r="G28" s="154"/>
    </row>
    <row r="29" spans="1:7" ht="12.75">
      <c r="A29" s="165">
        <v>2003</v>
      </c>
      <c r="B29" s="167">
        <v>39431</v>
      </c>
      <c r="C29" s="166">
        <f t="shared" si="0"/>
        <v>8331</v>
      </c>
      <c r="D29" s="150"/>
      <c r="E29" s="167"/>
      <c r="F29" s="167"/>
      <c r="G29" s="154"/>
    </row>
    <row r="30" spans="1:7" ht="12.75">
      <c r="A30" s="165">
        <v>2004</v>
      </c>
      <c r="B30" s="167">
        <v>47620</v>
      </c>
      <c r="C30" s="166">
        <f t="shared" si="0"/>
        <v>8189</v>
      </c>
      <c r="D30" s="150"/>
      <c r="E30" s="167"/>
      <c r="F30" s="167"/>
      <c r="G30" s="154"/>
    </row>
    <row r="31" spans="1:7" ht="12.75">
      <c r="A31" s="165">
        <v>2005</v>
      </c>
      <c r="B31" s="167">
        <v>59091</v>
      </c>
      <c r="C31" s="166">
        <f t="shared" si="0"/>
        <v>11471</v>
      </c>
      <c r="D31" s="150"/>
      <c r="E31" s="167"/>
      <c r="F31" s="167"/>
      <c r="G31" s="154"/>
    </row>
    <row r="32" spans="1:7" ht="12.75">
      <c r="A32" s="165">
        <v>2006</v>
      </c>
      <c r="B32" s="167">
        <v>74052</v>
      </c>
      <c r="C32" s="166">
        <f t="shared" si="0"/>
        <v>14961</v>
      </c>
      <c r="D32" s="150"/>
      <c r="E32" s="167"/>
      <c r="F32" s="169"/>
      <c r="G32" s="154"/>
    </row>
    <row r="33" spans="1:7" ht="12.75">
      <c r="A33" s="170">
        <v>2007</v>
      </c>
      <c r="B33" s="171">
        <v>93835</v>
      </c>
      <c r="C33" s="172">
        <f t="shared" si="0"/>
        <v>19783</v>
      </c>
      <c r="D33" s="150"/>
      <c r="E33" s="167"/>
      <c r="F33" s="169"/>
      <c r="G33" s="154"/>
    </row>
    <row r="34" spans="1:7" ht="12.75">
      <c r="A34" s="173">
        <v>2008</v>
      </c>
      <c r="B34" s="174">
        <v>120798</v>
      </c>
      <c r="C34" s="175">
        <f t="shared" si="0"/>
        <v>26963</v>
      </c>
      <c r="D34" s="150"/>
      <c r="E34" s="167"/>
      <c r="F34" s="169"/>
      <c r="G34" s="154"/>
    </row>
    <row r="35" spans="1:7" ht="12.75">
      <c r="A35" s="165"/>
      <c r="B35" s="167"/>
      <c r="C35" s="166"/>
      <c r="D35" s="176"/>
      <c r="E35" s="167"/>
      <c r="F35" s="167"/>
      <c r="G35" s="154"/>
    </row>
    <row r="36" spans="1:7" ht="12.75">
      <c r="A36" s="165" t="s">
        <v>43</v>
      </c>
      <c r="B36" s="167"/>
      <c r="C36" s="166"/>
      <c r="D36" s="176"/>
      <c r="E36" s="167"/>
      <c r="F36" s="167"/>
      <c r="G36" s="154"/>
    </row>
    <row r="37" spans="1:7" ht="12.75">
      <c r="A37" s="165"/>
      <c r="B37" s="167"/>
      <c r="C37" s="154"/>
      <c r="D37" s="155"/>
      <c r="E37" s="154"/>
      <c r="F37" s="154"/>
      <c r="G37" s="154"/>
    </row>
    <row r="38" spans="1:7" ht="12.75">
      <c r="A38" s="380" t="s">
        <v>234</v>
      </c>
      <c r="B38" s="380"/>
      <c r="C38" s="380"/>
      <c r="D38" s="380"/>
      <c r="E38" s="380"/>
      <c r="F38" s="380"/>
      <c r="G38" s="380"/>
    </row>
    <row r="39" spans="1:7" ht="12.75">
      <c r="A39" s="380"/>
      <c r="B39" s="380"/>
      <c r="C39" s="380"/>
      <c r="D39" s="380"/>
      <c r="E39" s="380"/>
      <c r="F39" s="380"/>
      <c r="G39" s="380"/>
    </row>
    <row r="40" spans="1:7" ht="12.75">
      <c r="A40" s="380"/>
      <c r="B40" s="380"/>
      <c r="C40" s="380"/>
      <c r="D40" s="380"/>
      <c r="E40" s="380"/>
      <c r="F40" s="380"/>
      <c r="G40" s="380"/>
    </row>
    <row r="41" spans="1:7" ht="12.75">
      <c r="A41" s="380"/>
      <c r="B41" s="380"/>
      <c r="C41" s="380"/>
      <c r="D41" s="380"/>
      <c r="E41" s="380"/>
      <c r="F41" s="380"/>
      <c r="G41" s="380"/>
    </row>
    <row r="42" spans="1:7" ht="12.75">
      <c r="A42" s="380"/>
      <c r="B42" s="380"/>
      <c r="C42" s="380"/>
      <c r="D42" s="380"/>
      <c r="E42" s="380"/>
      <c r="F42" s="380"/>
      <c r="G42" s="380"/>
    </row>
    <row r="44" spans="1:7" ht="12.75" customHeight="1">
      <c r="A44" s="380" t="s">
        <v>224</v>
      </c>
      <c r="B44" s="380"/>
      <c r="C44" s="380"/>
      <c r="D44" s="380"/>
      <c r="E44" s="380"/>
      <c r="F44" s="380"/>
      <c r="G44" s="380"/>
    </row>
    <row r="45" spans="1:7" ht="12.75">
      <c r="A45" s="380"/>
      <c r="B45" s="380"/>
      <c r="C45" s="380"/>
      <c r="D45" s="380"/>
      <c r="E45" s="380"/>
      <c r="F45" s="380"/>
      <c r="G45" s="380"/>
    </row>
    <row r="46" spans="1:7" ht="12.75">
      <c r="A46" s="380"/>
      <c r="B46" s="380"/>
      <c r="C46" s="380"/>
      <c r="D46" s="380"/>
      <c r="E46" s="380"/>
      <c r="F46" s="380"/>
      <c r="G46" s="380"/>
    </row>
  </sheetData>
  <mergeCells count="3">
    <mergeCell ref="B4:C4"/>
    <mergeCell ref="A38:G42"/>
    <mergeCell ref="A44:G46"/>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O49"/>
  <sheetViews>
    <sheetView workbookViewId="0" topLeftCell="A1">
      <selection activeCell="A1" sqref="A1"/>
    </sheetView>
  </sheetViews>
  <sheetFormatPr defaultColWidth="9.140625" defaultRowHeight="12.75"/>
  <cols>
    <col min="1" max="1" width="7.421875" style="155" customWidth="1"/>
    <col min="2" max="10" width="9.00390625" style="167" customWidth="1"/>
    <col min="11" max="13" width="9.140625" style="8" customWidth="1"/>
    <col min="14" max="16384" width="9.140625" style="167" customWidth="1"/>
  </cols>
  <sheetData>
    <row r="1" spans="1:9" ht="12.75">
      <c r="A1" s="177" t="s">
        <v>407</v>
      </c>
      <c r="B1" s="178"/>
      <c r="F1" s="178"/>
      <c r="G1" s="178"/>
      <c r="H1" s="178"/>
      <c r="I1" s="178"/>
    </row>
    <row r="2" s="179" customFormat="1" ht="12.75">
      <c r="A2" s="158"/>
    </row>
    <row r="3" spans="1:12" s="182" customFormat="1" ht="12.75">
      <c r="A3" s="181" t="s">
        <v>39</v>
      </c>
      <c r="B3" s="160" t="s">
        <v>45</v>
      </c>
      <c r="C3" s="160" t="s">
        <v>44</v>
      </c>
      <c r="D3" s="160" t="s">
        <v>46</v>
      </c>
      <c r="E3" s="340" t="s">
        <v>48</v>
      </c>
      <c r="F3" s="160" t="s">
        <v>47</v>
      </c>
      <c r="G3" s="160" t="s">
        <v>75</v>
      </c>
      <c r="H3" s="160" t="s">
        <v>408</v>
      </c>
      <c r="I3" s="160" t="s">
        <v>409</v>
      </c>
      <c r="J3" s="160" t="s">
        <v>49</v>
      </c>
      <c r="K3" s="160" t="s">
        <v>50</v>
      </c>
      <c r="L3" s="183"/>
    </row>
    <row r="4" spans="1:12" s="179" customFormat="1" ht="12.75">
      <c r="A4" s="158"/>
      <c r="B4" s="360" t="s">
        <v>51</v>
      </c>
      <c r="C4" s="360"/>
      <c r="D4" s="360"/>
      <c r="E4" s="360"/>
      <c r="F4" s="360"/>
      <c r="G4" s="360"/>
      <c r="H4" s="360"/>
      <c r="I4" s="360"/>
      <c r="J4" s="360"/>
      <c r="K4" s="360"/>
      <c r="L4" s="341"/>
    </row>
    <row r="5" spans="1:12" s="179" customFormat="1" ht="12.75">
      <c r="A5" s="158"/>
      <c r="B5" s="184"/>
      <c r="C5" s="184"/>
      <c r="D5" s="184"/>
      <c r="E5" s="184"/>
      <c r="F5" s="184"/>
      <c r="G5" s="184"/>
      <c r="H5" s="184"/>
      <c r="I5" s="184"/>
      <c r="J5" s="184"/>
      <c r="K5" s="184"/>
      <c r="L5" s="180"/>
    </row>
    <row r="6" spans="1:15" ht="12.75">
      <c r="A6" s="185">
        <v>1980</v>
      </c>
      <c r="B6" s="186">
        <v>8</v>
      </c>
      <c r="C6" s="186">
        <v>0</v>
      </c>
      <c r="D6" s="186">
        <v>0</v>
      </c>
      <c r="E6" s="187" t="s">
        <v>52</v>
      </c>
      <c r="F6" s="186">
        <v>0</v>
      </c>
      <c r="G6" s="186">
        <v>0</v>
      </c>
      <c r="H6" s="186">
        <v>0</v>
      </c>
      <c r="I6" s="186">
        <v>0</v>
      </c>
      <c r="J6" s="186">
        <v>5</v>
      </c>
      <c r="K6" s="168">
        <v>10</v>
      </c>
      <c r="L6" s="167"/>
      <c r="N6" s="8"/>
      <c r="O6" s="8"/>
    </row>
    <row r="7" spans="1:15" ht="12.75">
      <c r="A7" s="185">
        <v>1981</v>
      </c>
      <c r="B7" s="186">
        <v>18</v>
      </c>
      <c r="C7" s="186">
        <v>0</v>
      </c>
      <c r="D7" s="186">
        <v>0</v>
      </c>
      <c r="E7" s="187" t="s">
        <v>52</v>
      </c>
      <c r="F7" s="186">
        <v>0</v>
      </c>
      <c r="G7" s="186">
        <v>0</v>
      </c>
      <c r="H7" s="186">
        <v>0</v>
      </c>
      <c r="I7" s="186">
        <v>0</v>
      </c>
      <c r="J7" s="186">
        <v>7</v>
      </c>
      <c r="K7" s="168">
        <v>25</v>
      </c>
      <c r="L7" s="167"/>
      <c r="N7" s="8"/>
      <c r="O7" s="8"/>
    </row>
    <row r="8" spans="1:15" ht="12.75">
      <c r="A8" s="185">
        <v>1982</v>
      </c>
      <c r="B8" s="186">
        <v>84</v>
      </c>
      <c r="C8" s="186">
        <v>0</v>
      </c>
      <c r="D8" s="186">
        <v>0</v>
      </c>
      <c r="E8" s="187" t="s">
        <v>52</v>
      </c>
      <c r="F8" s="186">
        <v>0</v>
      </c>
      <c r="G8" s="186">
        <v>0</v>
      </c>
      <c r="H8" s="186">
        <v>0</v>
      </c>
      <c r="I8" s="186">
        <v>0</v>
      </c>
      <c r="J8" s="186">
        <v>12</v>
      </c>
      <c r="K8" s="168">
        <v>90</v>
      </c>
      <c r="L8" s="167"/>
      <c r="N8" s="8"/>
      <c r="O8" s="8"/>
    </row>
    <row r="9" spans="1:15" ht="12.75">
      <c r="A9" s="185">
        <v>1983</v>
      </c>
      <c r="B9" s="186">
        <v>254</v>
      </c>
      <c r="C9" s="186">
        <v>0</v>
      </c>
      <c r="D9" s="186">
        <v>0</v>
      </c>
      <c r="E9" s="187" t="s">
        <v>52</v>
      </c>
      <c r="F9" s="186">
        <v>0</v>
      </c>
      <c r="G9" s="186">
        <v>0</v>
      </c>
      <c r="H9" s="186">
        <v>0</v>
      </c>
      <c r="I9" s="186">
        <v>0</v>
      </c>
      <c r="J9" s="186">
        <v>20</v>
      </c>
      <c r="K9" s="168">
        <v>210</v>
      </c>
      <c r="L9" s="167"/>
      <c r="N9" s="8"/>
      <c r="O9" s="8"/>
    </row>
    <row r="10" spans="1:15" ht="12.75">
      <c r="A10" s="185">
        <v>1984</v>
      </c>
      <c r="B10" s="186">
        <v>653</v>
      </c>
      <c r="C10" s="186">
        <v>0</v>
      </c>
      <c r="D10" s="186">
        <v>0</v>
      </c>
      <c r="E10" s="187" t="s">
        <v>52</v>
      </c>
      <c r="F10" s="186">
        <v>0</v>
      </c>
      <c r="G10" s="186">
        <v>0</v>
      </c>
      <c r="H10" s="186">
        <v>0</v>
      </c>
      <c r="I10" s="186">
        <v>0</v>
      </c>
      <c r="J10" s="186">
        <v>27</v>
      </c>
      <c r="K10" s="168">
        <v>600</v>
      </c>
      <c r="L10" s="167"/>
      <c r="N10" s="8"/>
      <c r="O10" s="8"/>
    </row>
    <row r="11" spans="1:15" ht="12.75">
      <c r="A11" s="185">
        <v>1985</v>
      </c>
      <c r="B11" s="186">
        <v>945</v>
      </c>
      <c r="C11" s="186">
        <v>0</v>
      </c>
      <c r="D11" s="186">
        <v>0</v>
      </c>
      <c r="E11" s="187" t="s">
        <v>52</v>
      </c>
      <c r="F11" s="186">
        <v>0</v>
      </c>
      <c r="G11" s="186">
        <v>0</v>
      </c>
      <c r="H11" s="186">
        <v>0</v>
      </c>
      <c r="I11" s="186">
        <v>0</v>
      </c>
      <c r="J11" s="186">
        <v>50</v>
      </c>
      <c r="K11" s="168">
        <v>1020</v>
      </c>
      <c r="L11" s="167"/>
      <c r="N11" s="8"/>
      <c r="O11" s="8"/>
    </row>
    <row r="12" spans="1:15" ht="12.75">
      <c r="A12" s="185">
        <v>1986</v>
      </c>
      <c r="B12" s="186">
        <v>1265</v>
      </c>
      <c r="C12" s="186">
        <v>0</v>
      </c>
      <c r="D12" s="186">
        <v>0</v>
      </c>
      <c r="E12" s="187" t="s">
        <v>52</v>
      </c>
      <c r="F12" s="186">
        <v>0</v>
      </c>
      <c r="G12" s="186">
        <v>0</v>
      </c>
      <c r="H12" s="186">
        <v>0</v>
      </c>
      <c r="I12" s="186">
        <v>0</v>
      </c>
      <c r="J12" s="186">
        <v>82</v>
      </c>
      <c r="K12" s="168">
        <v>1270</v>
      </c>
      <c r="L12" s="167"/>
      <c r="N12" s="8"/>
      <c r="O12" s="8"/>
    </row>
    <row r="13" spans="1:15" ht="12.75">
      <c r="A13" s="185">
        <v>1987</v>
      </c>
      <c r="B13" s="186">
        <v>1333</v>
      </c>
      <c r="C13" s="186">
        <v>5</v>
      </c>
      <c r="D13" s="186">
        <v>0</v>
      </c>
      <c r="E13" s="187" t="s">
        <v>52</v>
      </c>
      <c r="F13" s="186">
        <v>0</v>
      </c>
      <c r="G13" s="186">
        <v>0</v>
      </c>
      <c r="H13" s="186">
        <v>0</v>
      </c>
      <c r="I13" s="186">
        <v>0</v>
      </c>
      <c r="J13" s="186">
        <v>115</v>
      </c>
      <c r="K13" s="168">
        <v>1450</v>
      </c>
      <c r="L13" s="167"/>
      <c r="N13" s="8"/>
      <c r="O13" s="8"/>
    </row>
    <row r="14" spans="1:15" ht="12.75">
      <c r="A14" s="185">
        <v>1988</v>
      </c>
      <c r="B14" s="186">
        <v>1231</v>
      </c>
      <c r="C14" s="186">
        <v>15</v>
      </c>
      <c r="D14" s="186">
        <v>0</v>
      </c>
      <c r="E14" s="187" t="s">
        <v>52</v>
      </c>
      <c r="F14" s="186">
        <v>0</v>
      </c>
      <c r="G14" s="186">
        <v>0</v>
      </c>
      <c r="H14" s="186">
        <v>0</v>
      </c>
      <c r="I14" s="186">
        <v>0</v>
      </c>
      <c r="J14" s="186">
        <v>197</v>
      </c>
      <c r="K14" s="168">
        <v>1580</v>
      </c>
      <c r="L14" s="167"/>
      <c r="N14" s="8"/>
      <c r="O14" s="8"/>
    </row>
    <row r="15" spans="1:15" ht="12.75">
      <c r="A15" s="185">
        <v>1989</v>
      </c>
      <c r="B15" s="186">
        <v>1332</v>
      </c>
      <c r="C15" s="186">
        <v>27</v>
      </c>
      <c r="D15" s="186">
        <v>0</v>
      </c>
      <c r="E15" s="187" t="s">
        <v>52</v>
      </c>
      <c r="F15" s="186">
        <v>0</v>
      </c>
      <c r="G15" s="186">
        <v>0</v>
      </c>
      <c r="H15" s="186">
        <v>0</v>
      </c>
      <c r="I15" s="186">
        <v>0</v>
      </c>
      <c r="J15" s="186">
        <v>262</v>
      </c>
      <c r="K15" s="168">
        <v>1730</v>
      </c>
      <c r="L15" s="167"/>
      <c r="N15" s="8"/>
      <c r="O15" s="8"/>
    </row>
    <row r="16" spans="1:15" ht="12.75">
      <c r="A16" s="185">
        <v>1990</v>
      </c>
      <c r="B16" s="186">
        <v>1484</v>
      </c>
      <c r="C16" s="186">
        <v>62</v>
      </c>
      <c r="D16" s="186">
        <v>0</v>
      </c>
      <c r="E16" s="187" t="s">
        <v>52</v>
      </c>
      <c r="F16" s="186">
        <v>0</v>
      </c>
      <c r="G16" s="186">
        <v>0</v>
      </c>
      <c r="H16" s="186">
        <v>0</v>
      </c>
      <c r="I16" s="186">
        <v>0</v>
      </c>
      <c r="J16" s="186">
        <v>343</v>
      </c>
      <c r="K16" s="168">
        <v>1930</v>
      </c>
      <c r="L16" s="167"/>
      <c r="N16" s="8"/>
      <c r="O16" s="8"/>
    </row>
    <row r="17" spans="1:15" ht="12.75">
      <c r="A17" s="185">
        <v>1991</v>
      </c>
      <c r="B17" s="186">
        <v>1709</v>
      </c>
      <c r="C17" s="186">
        <v>112</v>
      </c>
      <c r="D17" s="186">
        <v>5</v>
      </c>
      <c r="E17" s="187" t="s">
        <v>52</v>
      </c>
      <c r="F17" s="186">
        <v>39</v>
      </c>
      <c r="G17" s="186">
        <v>0.32</v>
      </c>
      <c r="H17" s="186">
        <v>0</v>
      </c>
      <c r="I17" s="186">
        <v>4</v>
      </c>
      <c r="J17" s="186">
        <v>413</v>
      </c>
      <c r="K17" s="168">
        <v>2170</v>
      </c>
      <c r="L17" s="167"/>
      <c r="N17" s="8"/>
      <c r="O17" s="8"/>
    </row>
    <row r="18" spans="1:15" ht="12.75">
      <c r="A18" s="185">
        <v>1992</v>
      </c>
      <c r="B18" s="186">
        <v>1680</v>
      </c>
      <c r="C18" s="186">
        <v>180</v>
      </c>
      <c r="D18" s="186">
        <v>50</v>
      </c>
      <c r="E18" s="187" t="s">
        <v>52</v>
      </c>
      <c r="F18" s="186">
        <v>39</v>
      </c>
      <c r="G18" s="342">
        <v>2.465</v>
      </c>
      <c r="H18" s="186">
        <v>0</v>
      </c>
      <c r="I18" s="186">
        <v>69</v>
      </c>
      <c r="J18" s="186">
        <v>458</v>
      </c>
      <c r="K18" s="168">
        <v>2510</v>
      </c>
      <c r="L18" s="167"/>
      <c r="N18" s="8"/>
      <c r="O18" s="8"/>
    </row>
    <row r="19" spans="1:15" ht="12.75">
      <c r="A19" s="185">
        <v>1993</v>
      </c>
      <c r="B19" s="186">
        <v>1635</v>
      </c>
      <c r="C19" s="186">
        <v>335</v>
      </c>
      <c r="D19" s="186">
        <v>60</v>
      </c>
      <c r="E19" s="187" t="s">
        <v>52</v>
      </c>
      <c r="F19" s="186">
        <v>79</v>
      </c>
      <c r="G19" s="342">
        <v>3.945</v>
      </c>
      <c r="H19" s="186">
        <v>2.2</v>
      </c>
      <c r="I19" s="342" t="s">
        <v>52</v>
      </c>
      <c r="J19" s="186">
        <v>487</v>
      </c>
      <c r="K19" s="168">
        <v>2990</v>
      </c>
      <c r="L19" s="167"/>
      <c r="N19" s="8"/>
      <c r="O19" s="8"/>
    </row>
    <row r="20" spans="1:15" ht="12.75">
      <c r="A20" s="185">
        <v>1994</v>
      </c>
      <c r="B20" s="186">
        <v>1663</v>
      </c>
      <c r="C20" s="186">
        <v>643</v>
      </c>
      <c r="D20" s="186">
        <v>70</v>
      </c>
      <c r="E20" s="187" t="s">
        <v>52</v>
      </c>
      <c r="F20" s="186">
        <v>185</v>
      </c>
      <c r="G20" s="342">
        <v>15.755</v>
      </c>
      <c r="H20" s="342" t="s">
        <v>410</v>
      </c>
      <c r="I20" s="342" t="s">
        <v>52</v>
      </c>
      <c r="J20" s="186">
        <v>539</v>
      </c>
      <c r="K20" s="168">
        <v>3490</v>
      </c>
      <c r="L20" s="167"/>
      <c r="N20" s="8"/>
      <c r="O20" s="8"/>
    </row>
    <row r="21" spans="1:15" ht="12.75">
      <c r="A21" s="185">
        <v>1995</v>
      </c>
      <c r="B21" s="186">
        <v>1612</v>
      </c>
      <c r="C21" s="186">
        <v>1130</v>
      </c>
      <c r="D21" s="186">
        <v>140</v>
      </c>
      <c r="E21" s="187">
        <v>38</v>
      </c>
      <c r="F21" s="186">
        <v>576</v>
      </c>
      <c r="G21" s="343">
        <v>32</v>
      </c>
      <c r="H21" s="186">
        <v>3</v>
      </c>
      <c r="I21" s="186">
        <v>200</v>
      </c>
      <c r="J21" s="186">
        <v>637</v>
      </c>
      <c r="K21" s="168">
        <v>4780</v>
      </c>
      <c r="L21" s="167"/>
      <c r="N21" s="8"/>
      <c r="O21" s="8"/>
    </row>
    <row r="22" spans="1:15" ht="12.75">
      <c r="A22" s="185">
        <v>1996</v>
      </c>
      <c r="B22" s="186">
        <v>1614</v>
      </c>
      <c r="C22" s="186">
        <v>1548</v>
      </c>
      <c r="D22" s="186">
        <v>230</v>
      </c>
      <c r="E22" s="187">
        <v>79</v>
      </c>
      <c r="F22" s="186">
        <v>820</v>
      </c>
      <c r="G22" s="41">
        <v>70</v>
      </c>
      <c r="H22" s="186">
        <v>5.7</v>
      </c>
      <c r="I22" s="186">
        <v>273</v>
      </c>
      <c r="J22" s="186">
        <v>835</v>
      </c>
      <c r="K22" s="168">
        <v>6100</v>
      </c>
      <c r="L22" s="167"/>
      <c r="N22" s="8"/>
      <c r="O22" s="8"/>
    </row>
    <row r="23" spans="1:15" ht="12.75">
      <c r="A23" s="185">
        <v>1997</v>
      </c>
      <c r="B23" s="186">
        <v>1611</v>
      </c>
      <c r="C23" s="186">
        <v>2080</v>
      </c>
      <c r="D23" s="186">
        <v>512</v>
      </c>
      <c r="E23" s="187">
        <v>170</v>
      </c>
      <c r="F23" s="186">
        <v>940</v>
      </c>
      <c r="G23" s="167">
        <v>103</v>
      </c>
      <c r="H23" s="186">
        <v>10</v>
      </c>
      <c r="I23" s="343">
        <v>319</v>
      </c>
      <c r="J23" s="186">
        <v>1120</v>
      </c>
      <c r="K23" s="168">
        <v>7600</v>
      </c>
      <c r="L23" s="167"/>
      <c r="N23" s="8"/>
      <c r="O23" s="8"/>
    </row>
    <row r="24" spans="1:15" ht="12.75">
      <c r="A24" s="185">
        <v>1998</v>
      </c>
      <c r="B24" s="186">
        <v>1837</v>
      </c>
      <c r="C24" s="186">
        <v>2870</v>
      </c>
      <c r="D24" s="186">
        <v>830</v>
      </c>
      <c r="E24" s="187">
        <v>224</v>
      </c>
      <c r="F24" s="186">
        <v>1015</v>
      </c>
      <c r="G24" s="343">
        <v>180</v>
      </c>
      <c r="H24" s="343">
        <v>19</v>
      </c>
      <c r="I24" s="186">
        <v>333</v>
      </c>
      <c r="J24" s="186">
        <v>1428</v>
      </c>
      <c r="K24" s="168">
        <v>10200</v>
      </c>
      <c r="L24" s="167"/>
      <c r="N24" s="8"/>
      <c r="O24" s="8"/>
    </row>
    <row r="25" spans="1:15" ht="12.75">
      <c r="A25" s="185">
        <v>1999</v>
      </c>
      <c r="B25" s="186">
        <v>2490</v>
      </c>
      <c r="C25" s="186">
        <v>4445</v>
      </c>
      <c r="D25" s="186">
        <v>1584</v>
      </c>
      <c r="E25" s="187">
        <v>268</v>
      </c>
      <c r="F25" s="186">
        <v>1077</v>
      </c>
      <c r="G25" s="186">
        <v>227</v>
      </c>
      <c r="H25" s="186">
        <v>25</v>
      </c>
      <c r="I25" s="186">
        <v>362</v>
      </c>
      <c r="J25" s="186">
        <v>1718</v>
      </c>
      <c r="K25" s="167">
        <v>13600</v>
      </c>
      <c r="L25" s="167"/>
      <c r="N25" s="8"/>
      <c r="O25" s="8"/>
    </row>
    <row r="26" spans="1:15" ht="12.75">
      <c r="A26" s="185">
        <v>2000</v>
      </c>
      <c r="B26" s="186">
        <v>2578</v>
      </c>
      <c r="C26" s="186">
        <v>6104</v>
      </c>
      <c r="D26" s="186">
        <v>2235</v>
      </c>
      <c r="E26" s="187">
        <v>346</v>
      </c>
      <c r="F26" s="186">
        <v>1220</v>
      </c>
      <c r="G26" s="186">
        <v>427</v>
      </c>
      <c r="H26" s="186">
        <v>30</v>
      </c>
      <c r="I26" s="186">
        <v>406</v>
      </c>
      <c r="J26" s="186">
        <v>2300</v>
      </c>
      <c r="K26" s="167">
        <v>17400</v>
      </c>
      <c r="L26" s="167"/>
      <c r="N26" s="8"/>
      <c r="O26" s="8"/>
    </row>
    <row r="27" spans="1:15" ht="12.75">
      <c r="A27" s="185">
        <v>2001</v>
      </c>
      <c r="B27" s="186">
        <v>4275</v>
      </c>
      <c r="C27" s="186">
        <v>8754</v>
      </c>
      <c r="D27" s="186">
        <v>3337</v>
      </c>
      <c r="E27" s="187">
        <v>402</v>
      </c>
      <c r="F27" s="186">
        <v>1456</v>
      </c>
      <c r="G27" s="186">
        <v>690</v>
      </c>
      <c r="H27" s="186">
        <v>93</v>
      </c>
      <c r="I27" s="186">
        <v>474</v>
      </c>
      <c r="J27" s="186">
        <v>2417</v>
      </c>
      <c r="K27" s="167">
        <v>23900</v>
      </c>
      <c r="L27" s="167"/>
      <c r="N27" s="8"/>
      <c r="O27" s="8"/>
    </row>
    <row r="28" spans="1:15" ht="12.75">
      <c r="A28" s="185">
        <v>2002</v>
      </c>
      <c r="B28" s="186">
        <v>4685</v>
      </c>
      <c r="C28" s="186">
        <v>11994</v>
      </c>
      <c r="D28" s="186">
        <v>4825</v>
      </c>
      <c r="E28" s="187">
        <v>469</v>
      </c>
      <c r="F28" s="186">
        <v>1702</v>
      </c>
      <c r="G28" s="186">
        <v>797</v>
      </c>
      <c r="H28" s="186">
        <v>148</v>
      </c>
      <c r="I28" s="167">
        <v>552</v>
      </c>
      <c r="J28" s="186">
        <v>2880</v>
      </c>
      <c r="K28" s="167">
        <v>31100</v>
      </c>
      <c r="L28" s="167"/>
      <c r="N28" s="8"/>
      <c r="O28" s="8"/>
    </row>
    <row r="29" spans="1:15" ht="12.75">
      <c r="A29" s="185">
        <v>2003</v>
      </c>
      <c r="B29" s="186">
        <v>6372</v>
      </c>
      <c r="C29" s="186">
        <v>14609</v>
      </c>
      <c r="D29" s="186">
        <v>6203</v>
      </c>
      <c r="E29" s="187">
        <v>567</v>
      </c>
      <c r="F29" s="186">
        <v>2125</v>
      </c>
      <c r="G29" s="186">
        <v>913</v>
      </c>
      <c r="H29" s="186">
        <v>253</v>
      </c>
      <c r="I29" s="167">
        <v>648</v>
      </c>
      <c r="J29" s="186">
        <v>3110</v>
      </c>
      <c r="K29" s="167">
        <v>39431</v>
      </c>
      <c r="L29" s="167"/>
      <c r="N29" s="8"/>
      <c r="O29" s="8"/>
    </row>
    <row r="30" spans="1:15" ht="12.75">
      <c r="A30" s="185">
        <v>2004</v>
      </c>
      <c r="B30" s="186">
        <v>6725</v>
      </c>
      <c r="C30" s="186">
        <v>16629</v>
      </c>
      <c r="D30" s="186">
        <v>8263</v>
      </c>
      <c r="E30" s="187">
        <v>764</v>
      </c>
      <c r="F30" s="186">
        <v>3000</v>
      </c>
      <c r="G30" s="186">
        <v>1255</v>
      </c>
      <c r="H30" s="186">
        <v>390</v>
      </c>
      <c r="I30" s="167">
        <v>888</v>
      </c>
      <c r="J30" s="186">
        <v>3117</v>
      </c>
      <c r="K30" s="167">
        <v>47620</v>
      </c>
      <c r="L30" s="167"/>
      <c r="N30" s="8"/>
      <c r="O30" s="8"/>
    </row>
    <row r="31" spans="1:15" ht="12.75">
      <c r="A31" s="185">
        <v>2005</v>
      </c>
      <c r="B31" s="186">
        <v>9149</v>
      </c>
      <c r="C31" s="186">
        <v>18415</v>
      </c>
      <c r="D31" s="186">
        <v>10027</v>
      </c>
      <c r="E31" s="187">
        <v>1260</v>
      </c>
      <c r="F31" s="186">
        <v>4430</v>
      </c>
      <c r="G31" s="186">
        <v>1718</v>
      </c>
      <c r="H31" s="186">
        <v>757</v>
      </c>
      <c r="I31" s="167">
        <v>1353</v>
      </c>
      <c r="J31" s="186">
        <v>3128</v>
      </c>
      <c r="K31" s="167">
        <v>59091</v>
      </c>
      <c r="L31" s="167"/>
      <c r="N31" s="8"/>
      <c r="O31" s="8"/>
    </row>
    <row r="32" spans="1:15" ht="12.75">
      <c r="A32" s="185">
        <v>2006</v>
      </c>
      <c r="B32" s="186">
        <v>11575</v>
      </c>
      <c r="C32" s="186">
        <v>20622</v>
      </c>
      <c r="D32" s="186">
        <v>11623</v>
      </c>
      <c r="E32" s="187">
        <v>2599</v>
      </c>
      <c r="F32" s="186">
        <v>6270</v>
      </c>
      <c r="G32" s="186">
        <v>2123</v>
      </c>
      <c r="H32" s="186">
        <v>1567</v>
      </c>
      <c r="I32" s="167">
        <v>1962</v>
      </c>
      <c r="J32" s="186">
        <v>3136</v>
      </c>
      <c r="K32" s="167">
        <v>74052</v>
      </c>
      <c r="L32" s="167"/>
      <c r="N32" s="8"/>
      <c r="O32" s="8"/>
    </row>
    <row r="33" spans="1:15" ht="12.75">
      <c r="A33" s="188">
        <v>2007</v>
      </c>
      <c r="B33" s="189">
        <v>16824</v>
      </c>
      <c r="C33" s="189">
        <v>22247</v>
      </c>
      <c r="D33" s="189">
        <v>15145</v>
      </c>
      <c r="E33" s="190">
        <v>5910</v>
      </c>
      <c r="F33" s="189">
        <v>7845</v>
      </c>
      <c r="G33" s="189">
        <v>2726</v>
      </c>
      <c r="H33" s="186">
        <v>2454</v>
      </c>
      <c r="I33" s="167">
        <v>2406</v>
      </c>
      <c r="J33" s="189">
        <v>3125</v>
      </c>
      <c r="K33" s="171">
        <v>93835</v>
      </c>
      <c r="L33" s="167"/>
      <c r="N33" s="8"/>
      <c r="O33" s="8"/>
    </row>
    <row r="34" spans="1:15" ht="12.75">
      <c r="A34" s="191">
        <v>2008</v>
      </c>
      <c r="B34" s="192">
        <v>25170</v>
      </c>
      <c r="C34" s="192">
        <v>23903</v>
      </c>
      <c r="D34" s="192">
        <v>16754</v>
      </c>
      <c r="E34" s="193">
        <v>12210</v>
      </c>
      <c r="F34" s="192">
        <v>9645</v>
      </c>
      <c r="G34" s="192">
        <v>3736</v>
      </c>
      <c r="H34" s="192">
        <v>3404</v>
      </c>
      <c r="I34" s="192">
        <v>3241</v>
      </c>
      <c r="J34" s="192">
        <v>3180</v>
      </c>
      <c r="K34" s="174">
        <v>120798</v>
      </c>
      <c r="L34" s="167"/>
      <c r="N34" s="8"/>
      <c r="O34" s="8"/>
    </row>
    <row r="35" spans="1:9" ht="12.75">
      <c r="A35" s="185"/>
      <c r="B35" s="168"/>
      <c r="C35" s="168"/>
      <c r="D35" s="168"/>
      <c r="E35" s="168"/>
      <c r="F35" s="168"/>
      <c r="G35" s="168"/>
      <c r="H35" s="168"/>
      <c r="I35" s="168"/>
    </row>
    <row r="36" spans="1:12" ht="12.75" customHeight="1">
      <c r="A36" s="359" t="s">
        <v>411</v>
      </c>
      <c r="B36" s="359"/>
      <c r="C36" s="359"/>
      <c r="D36" s="359"/>
      <c r="E36" s="359"/>
      <c r="F36" s="359"/>
      <c r="G36" s="359"/>
      <c r="H36" s="359"/>
      <c r="I36" s="359"/>
      <c r="J36" s="359"/>
      <c r="K36" s="359"/>
      <c r="L36" s="195"/>
    </row>
    <row r="37" spans="1:12" ht="12.75" customHeight="1">
      <c r="A37" s="359"/>
      <c r="B37" s="359"/>
      <c r="C37" s="359"/>
      <c r="D37" s="359"/>
      <c r="E37" s="359"/>
      <c r="F37" s="359"/>
      <c r="G37" s="359"/>
      <c r="H37" s="359"/>
      <c r="I37" s="359"/>
      <c r="J37" s="359"/>
      <c r="K37" s="359"/>
      <c r="L37" s="195"/>
    </row>
    <row r="38" spans="1:12" ht="12.75" customHeight="1">
      <c r="A38" s="158"/>
      <c r="B38" s="194"/>
      <c r="C38" s="194"/>
      <c r="D38" s="194"/>
      <c r="E38" s="194"/>
      <c r="F38" s="194"/>
      <c r="G38" s="194"/>
      <c r="H38" s="194"/>
      <c r="I38" s="194"/>
      <c r="J38" s="194"/>
      <c r="K38" s="195"/>
      <c r="L38" s="195"/>
    </row>
    <row r="39" spans="1:12" ht="12.75" customHeight="1">
      <c r="A39" s="361" t="s">
        <v>412</v>
      </c>
      <c r="B39" s="361"/>
      <c r="C39" s="361"/>
      <c r="D39" s="361"/>
      <c r="E39" s="361"/>
      <c r="F39" s="361"/>
      <c r="G39" s="361"/>
      <c r="H39" s="361"/>
      <c r="I39" s="361"/>
      <c r="J39" s="361"/>
      <c r="K39" s="361"/>
      <c r="L39" s="196"/>
    </row>
    <row r="40" spans="1:12" ht="12.75">
      <c r="A40" s="361"/>
      <c r="B40" s="361"/>
      <c r="C40" s="361"/>
      <c r="D40" s="361"/>
      <c r="E40" s="361"/>
      <c r="F40" s="361"/>
      <c r="G40" s="361"/>
      <c r="H40" s="361"/>
      <c r="I40" s="361"/>
      <c r="J40" s="361"/>
      <c r="K40" s="361"/>
      <c r="L40" s="196"/>
    </row>
    <row r="41" spans="1:12" ht="12.75">
      <c r="A41" s="361"/>
      <c r="B41" s="361"/>
      <c r="C41" s="361"/>
      <c r="D41" s="361"/>
      <c r="E41" s="361"/>
      <c r="F41" s="361"/>
      <c r="G41" s="361"/>
      <c r="H41" s="361"/>
      <c r="I41" s="361"/>
      <c r="J41" s="361"/>
      <c r="K41" s="361"/>
      <c r="L41" s="196"/>
    </row>
    <row r="42" spans="1:12" ht="12.75">
      <c r="A42" s="361"/>
      <c r="B42" s="361"/>
      <c r="C42" s="361"/>
      <c r="D42" s="361"/>
      <c r="E42" s="361"/>
      <c r="F42" s="361"/>
      <c r="G42" s="361"/>
      <c r="H42" s="361"/>
      <c r="I42" s="361"/>
      <c r="J42" s="361"/>
      <c r="K42" s="361"/>
      <c r="L42" s="196"/>
    </row>
    <row r="43" spans="1:12" ht="12.75">
      <c r="A43" s="361"/>
      <c r="B43" s="361"/>
      <c r="C43" s="361"/>
      <c r="D43" s="361"/>
      <c r="E43" s="361"/>
      <c r="F43" s="361"/>
      <c r="G43" s="361"/>
      <c r="H43" s="361"/>
      <c r="I43" s="361"/>
      <c r="J43" s="361"/>
      <c r="K43" s="361"/>
      <c r="L43" s="196"/>
    </row>
    <row r="44" spans="1:12" ht="12.75">
      <c r="A44" s="361"/>
      <c r="B44" s="361"/>
      <c r="C44" s="361"/>
      <c r="D44" s="361"/>
      <c r="E44" s="361"/>
      <c r="F44" s="361"/>
      <c r="G44" s="361"/>
      <c r="H44" s="361"/>
      <c r="I44" s="361"/>
      <c r="J44" s="361"/>
      <c r="K44" s="361"/>
      <c r="L44" s="196"/>
    </row>
    <row r="45" spans="1:12" ht="63.75" customHeight="1">
      <c r="A45" s="361"/>
      <c r="B45" s="361"/>
      <c r="C45" s="361"/>
      <c r="D45" s="361"/>
      <c r="E45" s="361"/>
      <c r="F45" s="361"/>
      <c r="G45" s="361"/>
      <c r="H45" s="361"/>
      <c r="I45" s="361"/>
      <c r="J45" s="361"/>
      <c r="K45" s="361"/>
      <c r="L45" s="196"/>
    </row>
    <row r="46" ht="12.75">
      <c r="B46" s="197"/>
    </row>
    <row r="47" spans="1:11" ht="12.75" customHeight="1">
      <c r="A47" s="380" t="s">
        <v>224</v>
      </c>
      <c r="B47" s="380"/>
      <c r="C47" s="380"/>
      <c r="D47" s="380"/>
      <c r="E47" s="380"/>
      <c r="F47" s="380"/>
      <c r="G47" s="380"/>
      <c r="H47" s="380"/>
      <c r="I47" s="380"/>
      <c r="J47" s="380"/>
      <c r="K47" s="380"/>
    </row>
    <row r="48" spans="1:11" ht="12.75">
      <c r="A48" s="380"/>
      <c r="B48" s="380"/>
      <c r="C48" s="380"/>
      <c r="D48" s="380"/>
      <c r="E48" s="380"/>
      <c r="F48" s="380"/>
      <c r="G48" s="380"/>
      <c r="H48" s="380"/>
      <c r="I48" s="380"/>
      <c r="J48" s="380"/>
      <c r="K48" s="380"/>
    </row>
    <row r="49" spans="1:11" ht="12.75">
      <c r="A49" s="380"/>
      <c r="B49" s="380"/>
      <c r="C49" s="380"/>
      <c r="D49" s="380"/>
      <c r="E49" s="380"/>
      <c r="F49" s="380"/>
      <c r="G49" s="380"/>
      <c r="H49" s="380"/>
      <c r="I49" s="380"/>
      <c r="J49" s="380"/>
      <c r="K49" s="380"/>
    </row>
  </sheetData>
  <mergeCells count="4">
    <mergeCell ref="A36:K37"/>
    <mergeCell ref="B4:K4"/>
    <mergeCell ref="A39:K45"/>
    <mergeCell ref="A47:K49"/>
  </mergeCells>
  <printOptions/>
  <pageMargins left="0.4" right="0.4" top="0.4" bottom="0.4"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51"/>
  <sheetViews>
    <sheetView workbookViewId="0" topLeftCell="A1">
      <selection activeCell="A1" sqref="A1"/>
    </sheetView>
  </sheetViews>
  <sheetFormatPr defaultColWidth="9.140625" defaultRowHeight="12.75"/>
  <cols>
    <col min="1" max="1" width="6.57421875" style="0" customWidth="1"/>
    <col min="2" max="2" width="19.28125" style="0" customWidth="1"/>
    <col min="3" max="3" width="19.8515625" style="0" customWidth="1"/>
    <col min="4" max="4" width="10.57421875" style="0" customWidth="1"/>
    <col min="5" max="5" width="10.28125" style="0" customWidth="1"/>
  </cols>
  <sheetData>
    <row r="1" spans="1:5" ht="12.75">
      <c r="A1" s="198" t="s">
        <v>53</v>
      </c>
      <c r="B1" s="199"/>
      <c r="C1" s="200"/>
      <c r="D1" s="201"/>
      <c r="E1" s="202"/>
    </row>
    <row r="2" spans="1:5" ht="12.75">
      <c r="A2" s="203"/>
      <c r="B2" s="201"/>
      <c r="C2" s="200"/>
      <c r="D2" s="201"/>
      <c r="E2" s="202"/>
    </row>
    <row r="3" spans="1:5" ht="15" customHeight="1">
      <c r="A3" s="204" t="s">
        <v>39</v>
      </c>
      <c r="B3" s="205" t="s">
        <v>54</v>
      </c>
      <c r="C3" s="206" t="s">
        <v>55</v>
      </c>
      <c r="D3" s="207"/>
      <c r="E3" s="31"/>
    </row>
    <row r="4" spans="1:5" ht="12.75">
      <c r="A4" s="203"/>
      <c r="B4" s="381" t="s">
        <v>42</v>
      </c>
      <c r="C4" s="381"/>
      <c r="D4" s="208"/>
      <c r="E4" s="5"/>
    </row>
    <row r="5" spans="1:4" ht="12.75">
      <c r="A5" s="203"/>
      <c r="B5" s="201"/>
      <c r="C5" s="209"/>
      <c r="D5" s="202"/>
    </row>
    <row r="6" spans="1:4" ht="12.75">
      <c r="A6" s="210">
        <v>1975</v>
      </c>
      <c r="B6" s="211">
        <v>1.8</v>
      </c>
      <c r="C6" s="211">
        <v>1.9</v>
      </c>
      <c r="D6" s="212"/>
    </row>
    <row r="7" spans="1:5" ht="12.75">
      <c r="A7" s="210">
        <v>1976</v>
      </c>
      <c r="B7" s="211">
        <v>2</v>
      </c>
      <c r="C7" s="211">
        <f aca="true" t="shared" si="0" ref="C7:C25">C6+B7</f>
        <v>3.9</v>
      </c>
      <c r="D7" s="133"/>
      <c r="E7" s="133"/>
    </row>
    <row r="8" spans="1:5" ht="12.75">
      <c r="A8" s="210">
        <v>1977</v>
      </c>
      <c r="B8" s="211">
        <v>2.2</v>
      </c>
      <c r="C8" s="211">
        <f t="shared" si="0"/>
        <v>6.1</v>
      </c>
      <c r="D8" s="133"/>
      <c r="E8" s="133"/>
    </row>
    <row r="9" spans="1:5" ht="12.75">
      <c r="A9" s="210">
        <v>1978</v>
      </c>
      <c r="B9" s="211">
        <v>2.5</v>
      </c>
      <c r="C9" s="211">
        <f t="shared" si="0"/>
        <v>8.6</v>
      </c>
      <c r="D9" s="133"/>
      <c r="E9" s="133"/>
    </row>
    <row r="10" spans="1:5" ht="12.75">
      <c r="A10" s="210">
        <v>1979</v>
      </c>
      <c r="B10" s="211">
        <v>4</v>
      </c>
      <c r="C10" s="211">
        <f t="shared" si="0"/>
        <v>12.6</v>
      </c>
      <c r="D10" s="133"/>
      <c r="E10" s="133"/>
    </row>
    <row r="11" spans="1:5" ht="12.75">
      <c r="A11" s="210">
        <v>1980</v>
      </c>
      <c r="B11" s="211">
        <v>7</v>
      </c>
      <c r="C11" s="211">
        <f t="shared" si="0"/>
        <v>19.6</v>
      </c>
      <c r="D11" s="133"/>
      <c r="E11" s="133"/>
    </row>
    <row r="12" spans="1:5" ht="12.75">
      <c r="A12" s="210">
        <v>1981</v>
      </c>
      <c r="B12" s="211">
        <v>8</v>
      </c>
      <c r="C12" s="211">
        <f>C11+B12</f>
        <v>27.6</v>
      </c>
      <c r="D12" s="133"/>
      <c r="E12" s="133"/>
    </row>
    <row r="13" spans="1:5" ht="12.75">
      <c r="A13" s="210">
        <v>1982</v>
      </c>
      <c r="B13" s="211">
        <v>9</v>
      </c>
      <c r="C13" s="211">
        <f t="shared" si="0"/>
        <v>36.6</v>
      </c>
      <c r="D13" s="133"/>
      <c r="E13" s="133"/>
    </row>
    <row r="14" spans="1:5" ht="12.75">
      <c r="A14" s="210">
        <v>1983</v>
      </c>
      <c r="B14" s="211">
        <v>17</v>
      </c>
      <c r="C14" s="211">
        <f t="shared" si="0"/>
        <v>53.6</v>
      </c>
      <c r="D14" s="133"/>
      <c r="E14" s="133"/>
    </row>
    <row r="15" spans="1:5" ht="12.75">
      <c r="A15" s="210">
        <v>1984</v>
      </c>
      <c r="B15" s="211">
        <v>22</v>
      </c>
      <c r="C15" s="211">
        <f t="shared" si="0"/>
        <v>75.6</v>
      </c>
      <c r="D15" s="133"/>
      <c r="E15" s="133"/>
    </row>
    <row r="16" spans="1:5" ht="12.75">
      <c r="A16" s="210">
        <v>1985</v>
      </c>
      <c r="B16" s="211">
        <v>23</v>
      </c>
      <c r="C16" s="211">
        <f t="shared" si="0"/>
        <v>98.6</v>
      </c>
      <c r="D16" s="133"/>
      <c r="E16" s="133"/>
    </row>
    <row r="17" spans="1:5" ht="12.75">
      <c r="A17" s="210">
        <v>1986</v>
      </c>
      <c r="B17" s="211">
        <v>26</v>
      </c>
      <c r="C17" s="211">
        <f t="shared" si="0"/>
        <v>124.6</v>
      </c>
      <c r="D17" s="133"/>
      <c r="E17" s="133"/>
    </row>
    <row r="18" spans="1:5" ht="12.75">
      <c r="A18" s="210">
        <v>1987</v>
      </c>
      <c r="B18" s="211">
        <v>29</v>
      </c>
      <c r="C18" s="211">
        <f t="shared" si="0"/>
        <v>153.6</v>
      </c>
      <c r="D18" s="133"/>
      <c r="E18" s="133"/>
    </row>
    <row r="19" spans="1:5" ht="12.75">
      <c r="A19" s="210">
        <v>1988</v>
      </c>
      <c r="B19" s="211">
        <v>34</v>
      </c>
      <c r="C19" s="211">
        <f t="shared" si="0"/>
        <v>187.6</v>
      </c>
      <c r="D19" s="133"/>
      <c r="E19" s="133"/>
    </row>
    <row r="20" spans="1:5" ht="12.75">
      <c r="A20" s="210">
        <v>1989</v>
      </c>
      <c r="B20" s="211">
        <v>40</v>
      </c>
      <c r="C20" s="211">
        <f t="shared" si="0"/>
        <v>227.6</v>
      </c>
      <c r="D20" s="133"/>
      <c r="E20" s="133"/>
    </row>
    <row r="21" spans="1:5" ht="12.75">
      <c r="A21" s="210">
        <v>1990</v>
      </c>
      <c r="B21" s="211">
        <v>47</v>
      </c>
      <c r="C21" s="211">
        <f t="shared" si="0"/>
        <v>274.6</v>
      </c>
      <c r="D21" s="133"/>
      <c r="E21" s="133"/>
    </row>
    <row r="22" spans="1:5" ht="12.75">
      <c r="A22" s="210">
        <v>1991</v>
      </c>
      <c r="B22" s="211">
        <v>55</v>
      </c>
      <c r="C22" s="211">
        <f t="shared" si="0"/>
        <v>329.6</v>
      </c>
      <c r="D22" s="133"/>
      <c r="E22" s="133"/>
    </row>
    <row r="23" spans="1:5" ht="12.75">
      <c r="A23" s="210">
        <v>1992</v>
      </c>
      <c r="B23" s="211">
        <v>58</v>
      </c>
      <c r="C23" s="211">
        <f t="shared" si="0"/>
        <v>387.6</v>
      </c>
      <c r="D23" s="133"/>
      <c r="E23" s="133"/>
    </row>
    <row r="24" spans="1:5" ht="12.75">
      <c r="A24" s="210">
        <v>1993</v>
      </c>
      <c r="B24" s="211">
        <v>60</v>
      </c>
      <c r="C24" s="211">
        <f t="shared" si="0"/>
        <v>447.6</v>
      </c>
      <c r="D24" s="133"/>
      <c r="E24" s="133"/>
    </row>
    <row r="25" spans="1:5" ht="12.75">
      <c r="A25" s="210">
        <v>1994</v>
      </c>
      <c r="B25" s="211">
        <v>69</v>
      </c>
      <c r="C25" s="211">
        <f t="shared" si="0"/>
        <v>516.6</v>
      </c>
      <c r="D25" s="133"/>
      <c r="E25" s="133"/>
    </row>
    <row r="26" spans="1:5" ht="12.75">
      <c r="A26" s="210">
        <v>1995</v>
      </c>
      <c r="B26" s="213">
        <v>77.6</v>
      </c>
      <c r="C26" s="213">
        <f>B26+C25</f>
        <v>594.2</v>
      </c>
      <c r="D26" s="133"/>
      <c r="E26" s="133"/>
    </row>
    <row r="27" spans="1:5" ht="12.75">
      <c r="A27" s="210">
        <v>1996</v>
      </c>
      <c r="B27" s="213">
        <v>88.6</v>
      </c>
      <c r="C27" s="213">
        <f aca="true" t="shared" si="1" ref="C27:C39">B27+C26</f>
        <v>682.8000000000001</v>
      </c>
      <c r="D27" s="133"/>
      <c r="E27" s="133"/>
    </row>
    <row r="28" spans="1:5" ht="12.75">
      <c r="A28" s="210">
        <v>1997</v>
      </c>
      <c r="B28" s="213">
        <v>126</v>
      </c>
      <c r="C28" s="213">
        <f t="shared" si="1"/>
        <v>808.8000000000001</v>
      </c>
      <c r="D28" s="133"/>
      <c r="E28" s="133"/>
    </row>
    <row r="29" spans="1:5" ht="12.75">
      <c r="A29" s="210">
        <v>1998</v>
      </c>
      <c r="B29" s="213">
        <v>155</v>
      </c>
      <c r="C29" s="213">
        <f t="shared" si="1"/>
        <v>963.8000000000001</v>
      </c>
      <c r="D29" s="133"/>
      <c r="E29" s="133"/>
    </row>
    <row r="30" spans="1:5" ht="12.75">
      <c r="A30" s="210">
        <v>1999</v>
      </c>
      <c r="B30" s="213">
        <v>201</v>
      </c>
      <c r="C30" s="213">
        <f t="shared" si="1"/>
        <v>1164.8000000000002</v>
      </c>
      <c r="D30" s="133"/>
      <c r="E30" s="133"/>
    </row>
    <row r="31" spans="1:5" ht="12.75">
      <c r="A31" s="210">
        <v>2000</v>
      </c>
      <c r="B31" s="213">
        <v>276.8</v>
      </c>
      <c r="C31" s="213">
        <f t="shared" si="1"/>
        <v>1441.6000000000001</v>
      </c>
      <c r="D31" s="133"/>
      <c r="E31" s="133"/>
    </row>
    <row r="32" spans="1:5" ht="12.75">
      <c r="A32" s="210">
        <v>2001</v>
      </c>
      <c r="B32" s="213">
        <v>371.3</v>
      </c>
      <c r="C32" s="213">
        <f t="shared" si="1"/>
        <v>1812.9</v>
      </c>
      <c r="D32" s="133"/>
      <c r="E32" s="133"/>
    </row>
    <row r="33" spans="1:5" ht="12.75">
      <c r="A33" s="210">
        <v>2002</v>
      </c>
      <c r="B33" s="213">
        <v>542</v>
      </c>
      <c r="C33" s="213">
        <f t="shared" si="1"/>
        <v>2354.9</v>
      </c>
      <c r="D33" s="133"/>
      <c r="E33" s="133"/>
    </row>
    <row r="34" spans="1:5" ht="12.75">
      <c r="A34" s="210">
        <v>2003</v>
      </c>
      <c r="B34" s="213">
        <v>749.4</v>
      </c>
      <c r="C34" s="213">
        <f t="shared" si="1"/>
        <v>3104.3</v>
      </c>
      <c r="D34" s="133"/>
      <c r="E34" s="133"/>
    </row>
    <row r="35" spans="1:5" ht="12.75">
      <c r="A35" s="210">
        <v>2004</v>
      </c>
      <c r="B35" s="213">
        <v>1198.8</v>
      </c>
      <c r="C35" s="213">
        <f t="shared" si="1"/>
        <v>4303.1</v>
      </c>
      <c r="D35" s="133"/>
      <c r="E35" s="133"/>
    </row>
    <row r="36" spans="1:5" ht="12.75">
      <c r="A36" s="210">
        <v>2005</v>
      </c>
      <c r="B36" s="213">
        <v>1782.4</v>
      </c>
      <c r="C36" s="213">
        <f t="shared" si="1"/>
        <v>6085.5</v>
      </c>
      <c r="D36" s="133"/>
      <c r="E36" s="133"/>
    </row>
    <row r="37" spans="1:7" ht="12.75">
      <c r="A37" s="210">
        <v>2006</v>
      </c>
      <c r="B37" s="211">
        <v>2458.5</v>
      </c>
      <c r="C37" s="213">
        <f t="shared" si="1"/>
        <v>8544</v>
      </c>
      <c r="D37" s="118"/>
      <c r="E37" s="133"/>
      <c r="F37" s="133"/>
      <c r="G37" s="133"/>
    </row>
    <row r="38" spans="1:7" ht="12.75">
      <c r="A38" s="210">
        <v>2007</v>
      </c>
      <c r="B38" s="211">
        <v>3714.5</v>
      </c>
      <c r="C38" s="213">
        <f t="shared" si="1"/>
        <v>12258.5</v>
      </c>
      <c r="D38" s="118"/>
      <c r="E38" s="118"/>
      <c r="F38" s="133"/>
      <c r="G38" s="133"/>
    </row>
    <row r="39" spans="1:7" ht="12.75">
      <c r="A39" s="214">
        <v>2008</v>
      </c>
      <c r="B39" s="215">
        <v>6941.1</v>
      </c>
      <c r="C39" s="216">
        <f t="shared" si="1"/>
        <v>19199.6</v>
      </c>
      <c r="D39" s="118"/>
      <c r="E39" s="118"/>
      <c r="F39" s="133"/>
      <c r="G39" s="133"/>
    </row>
    <row r="40" spans="1:5" ht="12.75">
      <c r="A40" s="217"/>
      <c r="B40" s="217"/>
      <c r="C40" s="200"/>
      <c r="D40" s="201"/>
      <c r="E40" s="202"/>
    </row>
    <row r="41" spans="1:7" ht="12.75" customHeight="1">
      <c r="A41" s="382" t="s">
        <v>396</v>
      </c>
      <c r="B41" s="382"/>
      <c r="C41" s="382"/>
      <c r="D41" s="382"/>
      <c r="E41" s="382"/>
      <c r="F41" s="219"/>
      <c r="G41" s="219"/>
    </row>
    <row r="42" spans="1:7" ht="12.75">
      <c r="A42" s="382"/>
      <c r="B42" s="382"/>
      <c r="C42" s="382"/>
      <c r="D42" s="382"/>
      <c r="E42" s="382"/>
      <c r="F42" s="219"/>
      <c r="G42" s="219"/>
    </row>
    <row r="43" spans="1:7" ht="12.75">
      <c r="A43" s="382"/>
      <c r="B43" s="382"/>
      <c r="C43" s="382"/>
      <c r="D43" s="382"/>
      <c r="E43" s="382"/>
      <c r="F43" s="219"/>
      <c r="G43" s="219"/>
    </row>
    <row r="44" spans="1:5" ht="12.75">
      <c r="A44" s="382"/>
      <c r="B44" s="382"/>
      <c r="C44" s="382"/>
      <c r="D44" s="382"/>
      <c r="E44" s="382"/>
    </row>
    <row r="45" spans="1:5" ht="27" customHeight="1">
      <c r="A45" s="382"/>
      <c r="B45" s="382"/>
      <c r="C45" s="382"/>
      <c r="D45" s="382"/>
      <c r="E45" s="382"/>
    </row>
    <row r="46" spans="1:5" ht="12.75" hidden="1">
      <c r="A46" s="382"/>
      <c r="B46" s="382"/>
      <c r="C46" s="382"/>
      <c r="D46" s="382"/>
      <c r="E46" s="382"/>
    </row>
    <row r="47" spans="1:5" ht="12.75" hidden="1">
      <c r="A47" s="382"/>
      <c r="B47" s="382"/>
      <c r="C47" s="382"/>
      <c r="D47" s="382"/>
      <c r="E47" s="382"/>
    </row>
    <row r="49" spans="1:7" ht="52.5" customHeight="1">
      <c r="A49" s="380" t="s">
        <v>224</v>
      </c>
      <c r="B49" s="380"/>
      <c r="C49" s="380"/>
      <c r="D49" s="380"/>
      <c r="E49" s="380"/>
      <c r="F49" s="123"/>
      <c r="G49" s="123"/>
    </row>
    <row r="50" spans="1:7" ht="12.75">
      <c r="A50" s="123"/>
      <c r="B50" s="123"/>
      <c r="C50" s="123"/>
      <c r="D50" s="123"/>
      <c r="E50" s="123"/>
      <c r="F50" s="123"/>
      <c r="G50" s="123"/>
    </row>
    <row r="51" spans="1:7" ht="12.75">
      <c r="A51" s="123"/>
      <c r="B51" s="123"/>
      <c r="C51" s="123"/>
      <c r="D51" s="123"/>
      <c r="E51" s="123"/>
      <c r="F51" s="123"/>
      <c r="G51" s="123"/>
    </row>
  </sheetData>
  <mergeCells count="3">
    <mergeCell ref="B4:C4"/>
    <mergeCell ref="A41:E47"/>
    <mergeCell ref="A49:E49"/>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O35"/>
  <sheetViews>
    <sheetView zoomScaleSheetLayoutView="100" workbookViewId="0" topLeftCell="A1">
      <selection activeCell="A1" sqref="A1"/>
    </sheetView>
  </sheetViews>
  <sheetFormatPr defaultColWidth="9.140625" defaultRowHeight="12.75"/>
  <cols>
    <col min="1" max="1" width="6.28125" style="233" customWidth="1"/>
    <col min="2" max="2" width="7.8515625" style="236" customWidth="1"/>
    <col min="3" max="3" width="8.7109375" style="5" customWidth="1"/>
    <col min="4" max="4" width="10.57421875" style="5" customWidth="1"/>
    <col min="5" max="5" width="9.00390625" style="5" customWidth="1"/>
    <col min="6" max="6" width="8.57421875" style="5" customWidth="1"/>
    <col min="7" max="10" width="7.8515625" style="5" customWidth="1"/>
  </cols>
  <sheetData>
    <row r="1" spans="1:7" ht="12.75">
      <c r="A1" s="220" t="s">
        <v>56</v>
      </c>
      <c r="B1" s="221"/>
      <c r="G1" s="222"/>
    </row>
    <row r="3" spans="1:10" s="226" customFormat="1" ht="25.5">
      <c r="A3" s="140" t="s">
        <v>39</v>
      </c>
      <c r="B3" s="223" t="s">
        <v>57</v>
      </c>
      <c r="C3" s="224" t="s">
        <v>58</v>
      </c>
      <c r="D3" s="224" t="s">
        <v>44</v>
      </c>
      <c r="E3" s="206" t="s">
        <v>13</v>
      </c>
      <c r="F3" s="224" t="s">
        <v>48</v>
      </c>
      <c r="G3" s="224" t="s">
        <v>59</v>
      </c>
      <c r="H3" s="224" t="s">
        <v>47</v>
      </c>
      <c r="I3" s="224" t="s">
        <v>60</v>
      </c>
      <c r="J3" s="225" t="s">
        <v>253</v>
      </c>
    </row>
    <row r="4" spans="1:10" s="1" customFormat="1" ht="12.75">
      <c r="A4" s="227"/>
      <c r="B4" s="383" t="s">
        <v>42</v>
      </c>
      <c r="C4" s="383"/>
      <c r="D4" s="383"/>
      <c r="E4" s="383"/>
      <c r="F4" s="383"/>
      <c r="G4" s="383"/>
      <c r="H4" s="383"/>
      <c r="I4" s="383"/>
      <c r="J4" s="383"/>
    </row>
    <row r="5" spans="1:10" ht="12.75">
      <c r="A5" s="227"/>
      <c r="B5" s="228"/>
      <c r="C5" s="229"/>
      <c r="D5" s="229"/>
      <c r="E5" s="229"/>
      <c r="F5" s="229"/>
      <c r="G5" s="229"/>
      <c r="H5" s="229"/>
      <c r="I5" s="229"/>
      <c r="J5" s="229"/>
    </row>
    <row r="6" spans="1:10" ht="12.75">
      <c r="A6" s="230">
        <v>1995</v>
      </c>
      <c r="B6" s="211">
        <v>34.75</v>
      </c>
      <c r="C6" s="231">
        <v>16.4</v>
      </c>
      <c r="D6" s="231" t="s">
        <v>52</v>
      </c>
      <c r="E6" s="231">
        <v>20.1</v>
      </c>
      <c r="F6" s="231" t="s">
        <v>52</v>
      </c>
      <c r="G6" s="231" t="s">
        <v>52</v>
      </c>
      <c r="H6" s="231" t="s">
        <v>52</v>
      </c>
      <c r="I6" s="231" t="s">
        <v>52</v>
      </c>
      <c r="J6" s="8">
        <v>77.6</v>
      </c>
    </row>
    <row r="7" spans="1:10" ht="12.75">
      <c r="A7" s="230">
        <v>1996</v>
      </c>
      <c r="B7" s="211">
        <v>38.85</v>
      </c>
      <c r="C7" s="231">
        <v>21.2</v>
      </c>
      <c r="D7" s="231" t="s">
        <v>52</v>
      </c>
      <c r="E7" s="231">
        <v>18.8</v>
      </c>
      <c r="F7" s="231" t="s">
        <v>52</v>
      </c>
      <c r="G7" s="231" t="s">
        <v>52</v>
      </c>
      <c r="H7" s="231" t="s">
        <v>52</v>
      </c>
      <c r="I7" s="231" t="s">
        <v>52</v>
      </c>
      <c r="J7" s="8">
        <v>88.6</v>
      </c>
    </row>
    <row r="8" spans="1:10" ht="12.75">
      <c r="A8" s="230">
        <v>1997</v>
      </c>
      <c r="B8" s="211">
        <v>51</v>
      </c>
      <c r="C8" s="231">
        <v>35</v>
      </c>
      <c r="D8" s="231" t="s">
        <v>52</v>
      </c>
      <c r="E8" s="231">
        <v>30.4</v>
      </c>
      <c r="F8" s="231" t="s">
        <v>52</v>
      </c>
      <c r="G8" s="231" t="s">
        <v>52</v>
      </c>
      <c r="H8" s="231" t="s">
        <v>52</v>
      </c>
      <c r="I8" s="231" t="s">
        <v>52</v>
      </c>
      <c r="J8" s="8">
        <v>125.8</v>
      </c>
    </row>
    <row r="9" spans="1:10" ht="12.75">
      <c r="A9" s="230">
        <v>1998</v>
      </c>
      <c r="B9" s="211">
        <v>53.7</v>
      </c>
      <c r="C9" s="231">
        <v>49</v>
      </c>
      <c r="D9" s="231" t="s">
        <v>52</v>
      </c>
      <c r="E9" s="231">
        <v>33.5</v>
      </c>
      <c r="F9" s="231" t="s">
        <v>52</v>
      </c>
      <c r="G9" s="231" t="s">
        <v>52</v>
      </c>
      <c r="H9" s="231" t="s">
        <v>52</v>
      </c>
      <c r="I9" s="231" t="s">
        <v>52</v>
      </c>
      <c r="J9" s="8">
        <v>154.9</v>
      </c>
    </row>
    <row r="10" spans="1:10" ht="12.75">
      <c r="A10" s="230">
        <v>1999</v>
      </c>
      <c r="B10" s="211">
        <v>60.8</v>
      </c>
      <c r="C10" s="231">
        <v>80</v>
      </c>
      <c r="D10" s="231" t="s">
        <v>52</v>
      </c>
      <c r="E10" s="231">
        <v>40</v>
      </c>
      <c r="F10" s="231" t="s">
        <v>52</v>
      </c>
      <c r="G10" s="231" t="s">
        <v>52</v>
      </c>
      <c r="H10" s="231" t="s">
        <v>52</v>
      </c>
      <c r="I10" s="231" t="s">
        <v>52</v>
      </c>
      <c r="J10" s="8">
        <v>201.3</v>
      </c>
    </row>
    <row r="11" spans="1:15" ht="12.75">
      <c r="A11" s="230">
        <v>2000</v>
      </c>
      <c r="B11" s="211">
        <v>75</v>
      </c>
      <c r="C11" s="231">
        <v>128.6</v>
      </c>
      <c r="D11" s="231">
        <v>22.5</v>
      </c>
      <c r="E11" s="231">
        <v>49.8</v>
      </c>
      <c r="F11" s="231">
        <v>2.5</v>
      </c>
      <c r="G11" s="231" t="s">
        <v>52</v>
      </c>
      <c r="H11" s="231">
        <v>10.46</v>
      </c>
      <c r="I11" s="231">
        <f aca="true" t="shared" si="0" ref="I11:I19">J11-SUM(B11:C11,E11:H11)</f>
        <v>10.440000000000055</v>
      </c>
      <c r="J11" s="211">
        <v>276.8</v>
      </c>
      <c r="L11" s="231"/>
      <c r="M11" s="231"/>
      <c r="N11" s="9"/>
      <c r="O11" s="4"/>
    </row>
    <row r="12" spans="1:15" ht="12.75">
      <c r="A12" s="210">
        <v>2001</v>
      </c>
      <c r="B12" s="211">
        <v>100.3</v>
      </c>
      <c r="C12" s="231">
        <v>171.2</v>
      </c>
      <c r="D12" s="231">
        <v>23.5</v>
      </c>
      <c r="E12" s="231">
        <v>73.9</v>
      </c>
      <c r="F12" s="231">
        <v>3</v>
      </c>
      <c r="G12" s="231">
        <v>3.5</v>
      </c>
      <c r="H12" s="231">
        <v>12.5</v>
      </c>
      <c r="I12" s="231">
        <f t="shared" si="0"/>
        <v>6.900000000000034</v>
      </c>
      <c r="J12" s="211">
        <v>371.3</v>
      </c>
      <c r="L12" s="231"/>
      <c r="M12" s="231"/>
      <c r="N12" s="9"/>
      <c r="O12" s="4"/>
    </row>
    <row r="13" spans="1:15" ht="12.75">
      <c r="A13" s="210">
        <v>2002</v>
      </c>
      <c r="B13" s="211">
        <v>120.6</v>
      </c>
      <c r="C13" s="231">
        <v>251.1</v>
      </c>
      <c r="D13" s="231">
        <v>55</v>
      </c>
      <c r="E13" s="231">
        <v>122.6</v>
      </c>
      <c r="F13" s="231">
        <v>10</v>
      </c>
      <c r="G13" s="231">
        <v>8</v>
      </c>
      <c r="H13" s="231">
        <v>19.1</v>
      </c>
      <c r="I13" s="231">
        <f t="shared" si="0"/>
        <v>10.600000000000023</v>
      </c>
      <c r="J13" s="211">
        <v>542</v>
      </c>
      <c r="L13" s="231"/>
      <c r="M13" s="231"/>
      <c r="N13" s="9"/>
      <c r="O13" s="4"/>
    </row>
    <row r="14" spans="1:15" ht="12.75">
      <c r="A14" s="210">
        <v>2003</v>
      </c>
      <c r="B14" s="211">
        <v>103</v>
      </c>
      <c r="C14" s="231">
        <v>363.9</v>
      </c>
      <c r="D14" s="231">
        <v>121.5</v>
      </c>
      <c r="E14" s="231">
        <v>200.7</v>
      </c>
      <c r="F14" s="231">
        <v>13</v>
      </c>
      <c r="G14" s="231">
        <v>17</v>
      </c>
      <c r="H14" s="231">
        <v>23.1</v>
      </c>
      <c r="I14" s="231">
        <f t="shared" si="0"/>
        <v>28.700000000000045</v>
      </c>
      <c r="J14" s="211">
        <v>749.4</v>
      </c>
      <c r="L14" s="231"/>
      <c r="M14" s="231"/>
      <c r="N14" s="9"/>
      <c r="O14" s="4"/>
    </row>
    <row r="15" spans="1:15" ht="12.75">
      <c r="A15" s="210">
        <v>2004</v>
      </c>
      <c r="B15" s="211">
        <v>138.7</v>
      </c>
      <c r="C15" s="231">
        <v>601.5</v>
      </c>
      <c r="D15" s="231">
        <v>193</v>
      </c>
      <c r="E15" s="231">
        <v>312.3</v>
      </c>
      <c r="F15" s="231">
        <v>40</v>
      </c>
      <c r="G15" s="231">
        <v>39.3</v>
      </c>
      <c r="H15" s="231">
        <v>29.1</v>
      </c>
      <c r="I15" s="231">
        <f t="shared" si="0"/>
        <v>37.90000000000009</v>
      </c>
      <c r="J15" s="211">
        <v>1198.8</v>
      </c>
      <c r="L15" s="231"/>
      <c r="M15" s="231"/>
      <c r="N15" s="9"/>
      <c r="O15" s="4"/>
    </row>
    <row r="16" spans="1:15" ht="12.75">
      <c r="A16" s="210">
        <v>2005</v>
      </c>
      <c r="B16" s="211">
        <v>153.1</v>
      </c>
      <c r="C16" s="231">
        <v>833</v>
      </c>
      <c r="D16" s="231">
        <v>339</v>
      </c>
      <c r="E16" s="231">
        <v>473.1</v>
      </c>
      <c r="F16" s="231">
        <v>128.3</v>
      </c>
      <c r="G16" s="231">
        <v>88</v>
      </c>
      <c r="H16" s="231">
        <v>32.1</v>
      </c>
      <c r="I16" s="231">
        <f t="shared" si="0"/>
        <v>74.80000000000018</v>
      </c>
      <c r="J16" s="211">
        <v>1782.4</v>
      </c>
      <c r="L16" s="231"/>
      <c r="M16" s="231"/>
      <c r="N16" s="9"/>
      <c r="O16" s="4"/>
    </row>
    <row r="17" spans="1:15" ht="12.75">
      <c r="A17" s="210">
        <v>2006</v>
      </c>
      <c r="B17" s="211">
        <v>177.6</v>
      </c>
      <c r="C17" s="231">
        <v>926.4</v>
      </c>
      <c r="D17" s="231">
        <v>469.1</v>
      </c>
      <c r="E17" s="231">
        <v>673.3</v>
      </c>
      <c r="F17" s="231">
        <v>341.8</v>
      </c>
      <c r="G17" s="231">
        <v>169.5</v>
      </c>
      <c r="H17" s="231">
        <v>38.4</v>
      </c>
      <c r="I17" s="231">
        <f t="shared" si="0"/>
        <v>131.5</v>
      </c>
      <c r="J17" s="211">
        <v>2458.5</v>
      </c>
      <c r="L17" s="231"/>
      <c r="M17" s="231"/>
      <c r="N17" s="9"/>
      <c r="O17" s="4"/>
    </row>
    <row r="18" spans="1:15" ht="12.75">
      <c r="A18" s="210">
        <v>2007</v>
      </c>
      <c r="B18" s="211">
        <v>270.6</v>
      </c>
      <c r="C18" s="231">
        <v>923.5</v>
      </c>
      <c r="D18" s="231">
        <v>780</v>
      </c>
      <c r="E18" s="231">
        <v>1069</v>
      </c>
      <c r="F18" s="231">
        <v>837.8</v>
      </c>
      <c r="G18" s="231">
        <v>377</v>
      </c>
      <c r="H18" s="231">
        <v>41.2</v>
      </c>
      <c r="I18" s="231">
        <f t="shared" si="0"/>
        <v>195.40000000000055</v>
      </c>
      <c r="J18" s="211">
        <v>3714.5</v>
      </c>
      <c r="L18" s="231"/>
      <c r="M18" s="231"/>
      <c r="N18" s="9"/>
      <c r="O18" s="4"/>
    </row>
    <row r="19" spans="1:15" ht="12.75">
      <c r="A19" s="214">
        <v>2008</v>
      </c>
      <c r="B19" s="215">
        <v>412</v>
      </c>
      <c r="C19" s="26">
        <v>1224</v>
      </c>
      <c r="D19" s="26">
        <v>1330.5</v>
      </c>
      <c r="E19" s="26">
        <v>1906.6</v>
      </c>
      <c r="F19" s="26">
        <v>1848.4</v>
      </c>
      <c r="G19" s="26">
        <v>853.9</v>
      </c>
      <c r="H19" s="26">
        <v>157</v>
      </c>
      <c r="I19" s="26">
        <f t="shared" si="0"/>
        <v>539.2000000000007</v>
      </c>
      <c r="J19" s="215">
        <v>6941.1</v>
      </c>
      <c r="L19" s="231"/>
      <c r="M19" s="231"/>
      <c r="N19" s="9"/>
      <c r="O19" s="4"/>
    </row>
    <row r="20" spans="2:15" ht="12.75">
      <c r="B20" s="234"/>
      <c r="C20" s="136"/>
      <c r="D20" s="136"/>
      <c r="E20" s="136"/>
      <c r="F20" s="136"/>
      <c r="G20" s="136"/>
      <c r="H20" s="136"/>
      <c r="I20" s="136"/>
      <c r="J20" s="212"/>
      <c r="L20" s="9"/>
      <c r="M20" s="4"/>
      <c r="N20" s="4"/>
      <c r="O20" s="4"/>
    </row>
    <row r="21" spans="1:12" ht="12.75">
      <c r="A21" s="233" t="s">
        <v>61</v>
      </c>
      <c r="B21" s="234"/>
      <c r="C21" s="136"/>
      <c r="D21" s="136"/>
      <c r="E21" s="136"/>
      <c r="F21" s="136"/>
      <c r="G21" s="136"/>
      <c r="H21" s="136"/>
      <c r="I21" s="136"/>
      <c r="J21" s="212"/>
      <c r="L21" s="176"/>
    </row>
    <row r="22" spans="2:12" ht="12.75">
      <c r="B22" s="234"/>
      <c r="C22" s="136"/>
      <c r="D22" s="136"/>
      <c r="E22" s="136"/>
      <c r="F22" s="136"/>
      <c r="G22" s="136"/>
      <c r="H22" s="136"/>
      <c r="I22" s="136"/>
      <c r="J22" s="212"/>
      <c r="L22" s="176"/>
    </row>
    <row r="23" spans="1:10" ht="68.25" customHeight="1">
      <c r="A23" s="382" t="s">
        <v>397</v>
      </c>
      <c r="B23" s="382"/>
      <c r="C23" s="382"/>
      <c r="D23" s="382"/>
      <c r="E23" s="382"/>
      <c r="F23" s="382"/>
      <c r="G23" s="382"/>
      <c r="H23" s="382"/>
      <c r="I23" s="382"/>
      <c r="J23" s="382"/>
    </row>
    <row r="24" spans="1:10" ht="12.75">
      <c r="A24" s="218"/>
      <c r="B24" s="218"/>
      <c r="C24" s="218"/>
      <c r="D24" s="218"/>
      <c r="E24" s="218"/>
      <c r="F24" s="218"/>
      <c r="G24" s="218"/>
      <c r="H24" s="218"/>
      <c r="I24" s="218"/>
      <c r="J24" s="218"/>
    </row>
    <row r="25" spans="1:10" ht="41.25" customHeight="1">
      <c r="A25" s="380" t="s">
        <v>224</v>
      </c>
      <c r="B25" s="380"/>
      <c r="C25" s="380"/>
      <c r="D25" s="380"/>
      <c r="E25" s="380"/>
      <c r="F25" s="380"/>
      <c r="G25" s="380"/>
      <c r="H25" s="380"/>
      <c r="I25" s="380"/>
      <c r="J25" s="380"/>
    </row>
    <row r="26" ht="12.75">
      <c r="A26" s="235"/>
    </row>
    <row r="27" spans="2:10" ht="12.75">
      <c r="B27" s="237"/>
      <c r="C27" s="237"/>
      <c r="D27" s="237"/>
      <c r="E27" s="237"/>
      <c r="F27" s="237"/>
      <c r="G27" s="237"/>
      <c r="H27" s="237"/>
      <c r="I27" s="237"/>
      <c r="J27" s="237"/>
    </row>
    <row r="31" spans="5:8" ht="12.75" customHeight="1">
      <c r="E31" s="238"/>
      <c r="F31" s="238"/>
      <c r="G31" s="238"/>
      <c r="H31" s="238"/>
    </row>
    <row r="32" spans="3:8" ht="12.75">
      <c r="C32" s="238"/>
      <c r="D32" s="238"/>
      <c r="E32" s="238"/>
      <c r="F32" s="238"/>
      <c r="G32" s="238"/>
      <c r="H32" s="238"/>
    </row>
    <row r="33" spans="3:8" ht="12.75">
      <c r="C33" s="238"/>
      <c r="D33" s="238"/>
      <c r="E33" s="238"/>
      <c r="F33" s="238"/>
      <c r="G33" s="238"/>
      <c r="H33" s="238"/>
    </row>
    <row r="34" spans="3:8" ht="12.75">
      <c r="C34" s="238"/>
      <c r="D34" s="238"/>
      <c r="E34" s="238"/>
      <c r="F34" s="238"/>
      <c r="G34" s="238"/>
      <c r="H34" s="238"/>
    </row>
    <row r="35" spans="3:8" ht="12.75">
      <c r="C35" s="238"/>
      <c r="D35" s="238"/>
      <c r="E35" s="238"/>
      <c r="F35" s="238"/>
      <c r="G35" s="238"/>
      <c r="H35" s="238"/>
    </row>
  </sheetData>
  <mergeCells count="3">
    <mergeCell ref="B4:J4"/>
    <mergeCell ref="A23:J23"/>
    <mergeCell ref="A25:J25"/>
  </mergeCells>
  <printOptions/>
  <pageMargins left="1" right="1"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2.75"/>
  <cols>
    <col min="2" max="2" width="21.00390625" style="0" customWidth="1"/>
    <col min="3" max="3" width="21.140625" style="0" customWidth="1"/>
    <col min="4" max="4" width="7.8515625" style="4" customWidth="1"/>
    <col min="5" max="5" width="3.28125" style="0" customWidth="1"/>
  </cols>
  <sheetData>
    <row r="1" spans="1:5" ht="12.75">
      <c r="A1" s="198" t="s">
        <v>62</v>
      </c>
      <c r="B1" s="199"/>
      <c r="C1" s="200"/>
      <c r="D1" s="201"/>
      <c r="E1" s="202"/>
    </row>
    <row r="2" spans="1:5" ht="12.75">
      <c r="A2" s="203"/>
      <c r="B2" s="201"/>
      <c r="C2" s="200"/>
      <c r="D2" s="201"/>
      <c r="E2" s="202"/>
    </row>
    <row r="3" spans="1:5" ht="12.75">
      <c r="A3" s="204" t="s">
        <v>39</v>
      </c>
      <c r="B3" s="205" t="s">
        <v>63</v>
      </c>
      <c r="C3" s="206" t="s">
        <v>64</v>
      </c>
      <c r="D3" s="207"/>
      <c r="E3" s="31"/>
    </row>
    <row r="4" spans="1:5" ht="12.75">
      <c r="A4" s="203"/>
      <c r="B4" s="381" t="s">
        <v>42</v>
      </c>
      <c r="C4" s="381"/>
      <c r="D4" s="208"/>
      <c r="E4" s="32"/>
    </row>
    <row r="5" spans="1:5" ht="12.75">
      <c r="A5" s="203"/>
      <c r="B5" s="201"/>
      <c r="C5" s="209"/>
      <c r="D5" s="202"/>
      <c r="E5" s="4"/>
    </row>
    <row r="6" spans="1:5" ht="12.75">
      <c r="A6" s="210">
        <v>1998</v>
      </c>
      <c r="B6" s="213">
        <v>155</v>
      </c>
      <c r="C6" s="213">
        <v>962</v>
      </c>
      <c r="D6" s="118"/>
      <c r="E6" s="118"/>
    </row>
    <row r="7" spans="1:5" ht="12.75">
      <c r="A7" s="210">
        <v>1999</v>
      </c>
      <c r="B7" s="213">
        <v>197</v>
      </c>
      <c r="C7" s="213">
        <v>1166</v>
      </c>
      <c r="D7" s="118"/>
      <c r="E7" s="118"/>
    </row>
    <row r="8" spans="1:5" ht="12.75">
      <c r="A8" s="210">
        <v>2000</v>
      </c>
      <c r="B8" s="213">
        <v>278</v>
      </c>
      <c r="C8" s="213">
        <v>1428</v>
      </c>
      <c r="D8" s="118"/>
      <c r="E8" s="118"/>
    </row>
    <row r="9" spans="1:5" ht="12.75">
      <c r="A9" s="210">
        <v>2001</v>
      </c>
      <c r="B9" s="213">
        <v>334</v>
      </c>
      <c r="C9" s="213">
        <v>1762</v>
      </c>
      <c r="D9" s="118"/>
      <c r="E9" s="118"/>
    </row>
    <row r="10" spans="1:5" ht="12.75">
      <c r="A10" s="210">
        <v>2002</v>
      </c>
      <c r="B10" s="213">
        <v>439</v>
      </c>
      <c r="C10" s="213">
        <v>2201</v>
      </c>
      <c r="D10" s="118"/>
      <c r="E10" s="118"/>
    </row>
    <row r="11" spans="1:5" ht="12.75">
      <c r="A11" s="210">
        <v>2003</v>
      </c>
      <c r="B11" s="213">
        <v>594</v>
      </c>
      <c r="C11" s="213">
        <v>2795</v>
      </c>
      <c r="D11" s="118"/>
      <c r="E11" s="118"/>
    </row>
    <row r="12" spans="1:5" ht="12.75">
      <c r="A12" s="210">
        <v>2004</v>
      </c>
      <c r="B12" s="213">
        <v>1052</v>
      </c>
      <c r="C12" s="213">
        <v>3847</v>
      </c>
      <c r="D12" s="118"/>
      <c r="E12" s="118"/>
    </row>
    <row r="13" spans="1:5" ht="12.75">
      <c r="A13" s="210">
        <v>2005</v>
      </c>
      <c r="B13" s="213">
        <v>1321</v>
      </c>
      <c r="C13" s="213">
        <v>5167</v>
      </c>
      <c r="D13" s="118"/>
      <c r="E13" s="118"/>
    </row>
    <row r="14" spans="1:5" ht="12.75">
      <c r="A14" s="210">
        <v>2006</v>
      </c>
      <c r="B14" s="211">
        <v>1603</v>
      </c>
      <c r="C14" s="213">
        <v>6770</v>
      </c>
      <c r="D14" s="118"/>
      <c r="E14" s="118"/>
    </row>
    <row r="15" spans="1:5" ht="12.75">
      <c r="A15" s="210">
        <v>2007</v>
      </c>
      <c r="B15" s="211">
        <v>2392</v>
      </c>
      <c r="C15" s="213">
        <v>9162</v>
      </c>
      <c r="D15" s="118"/>
      <c r="E15" s="118"/>
    </row>
    <row r="16" spans="1:5" ht="12.75">
      <c r="A16" s="214">
        <v>2008</v>
      </c>
      <c r="B16" s="215">
        <v>5559</v>
      </c>
      <c r="C16" s="216">
        <v>14730</v>
      </c>
      <c r="D16" s="118"/>
      <c r="E16" s="118"/>
    </row>
    <row r="17" spans="1:5" ht="12.75">
      <c r="A17" s="217"/>
      <c r="B17" s="217"/>
      <c r="C17" s="200"/>
      <c r="D17" s="201"/>
      <c r="E17" s="202"/>
    </row>
    <row r="18" spans="1:5" ht="42" customHeight="1">
      <c r="A18" s="382" t="s">
        <v>399</v>
      </c>
      <c r="B18" s="382"/>
      <c r="C18" s="382"/>
      <c r="D18" s="219"/>
      <c r="E18" s="219"/>
    </row>
    <row r="19" spans="1:5" ht="12.75">
      <c r="A19" s="219"/>
      <c r="B19" s="219"/>
      <c r="C19" s="219"/>
      <c r="D19" s="219"/>
      <c r="E19" s="219"/>
    </row>
    <row r="20" spans="1:5" ht="66" customHeight="1">
      <c r="A20" s="380" t="s">
        <v>224</v>
      </c>
      <c r="B20" s="380"/>
      <c r="C20" s="380"/>
      <c r="D20" s="123"/>
      <c r="E20" s="123"/>
    </row>
    <row r="21" spans="1:5" ht="12.75">
      <c r="A21" s="219"/>
      <c r="B21" s="219"/>
      <c r="C21" s="219"/>
      <c r="D21" s="219"/>
      <c r="E21" s="219"/>
    </row>
    <row r="22" spans="1:5" ht="12.75">
      <c r="A22" s="219"/>
      <c r="B22" s="219"/>
      <c r="C22" s="219"/>
      <c r="D22" s="219"/>
      <c r="E22" s="219"/>
    </row>
    <row r="23" spans="1:5" ht="12.75">
      <c r="A23" s="219"/>
      <c r="B23" s="219"/>
      <c r="C23" s="219"/>
      <c r="D23" s="219"/>
      <c r="E23" s="219"/>
    </row>
  </sheetData>
  <mergeCells count="3">
    <mergeCell ref="B4:C4"/>
    <mergeCell ref="A18:C18"/>
    <mergeCell ref="A20:C20"/>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K31"/>
  <sheetViews>
    <sheetView workbookViewId="0" topLeftCell="A1">
      <selection activeCell="A1" sqref="A1"/>
    </sheetView>
  </sheetViews>
  <sheetFormatPr defaultColWidth="9.140625" defaultRowHeight="12.75"/>
  <cols>
    <col min="1" max="1" width="7.421875" style="334" customWidth="1"/>
    <col min="2" max="8" width="13.00390625" style="312" customWidth="1"/>
    <col min="9" max="9" width="9.421875" style="312" customWidth="1"/>
    <col min="10" max="16384" width="9.140625" style="312" customWidth="1"/>
  </cols>
  <sheetData>
    <row r="1" spans="1:9" ht="12.75">
      <c r="A1" s="310" t="s">
        <v>68</v>
      </c>
      <c r="B1" s="311"/>
      <c r="D1" s="311"/>
      <c r="G1" s="311"/>
      <c r="I1" s="311"/>
    </row>
    <row r="2" spans="1:9" s="314" customFormat="1" ht="12.75">
      <c r="A2" s="313"/>
      <c r="I2" s="315"/>
    </row>
    <row r="3" spans="1:9" s="319" customFormat="1" ht="12.75">
      <c r="A3" s="316" t="s">
        <v>39</v>
      </c>
      <c r="B3" s="317" t="s">
        <v>58</v>
      </c>
      <c r="C3" s="317" t="s">
        <v>45</v>
      </c>
      <c r="D3" s="317" t="s">
        <v>46</v>
      </c>
      <c r="E3" s="317" t="s">
        <v>44</v>
      </c>
      <c r="F3" s="317" t="s">
        <v>69</v>
      </c>
      <c r="G3" s="317" t="s">
        <v>70</v>
      </c>
      <c r="H3" s="317" t="s">
        <v>50</v>
      </c>
      <c r="I3" s="318"/>
    </row>
    <row r="4" spans="1:9" s="314" customFormat="1" ht="12.75">
      <c r="A4" s="313"/>
      <c r="B4" s="385" t="s">
        <v>51</v>
      </c>
      <c r="C4" s="385"/>
      <c r="D4" s="385"/>
      <c r="E4" s="385"/>
      <c r="F4" s="385"/>
      <c r="G4" s="385"/>
      <c r="H4" s="385"/>
      <c r="I4" s="320"/>
    </row>
    <row r="5" spans="1:9" s="314" customFormat="1" ht="12.75">
      <c r="A5" s="313"/>
      <c r="B5" s="321"/>
      <c r="C5" s="321"/>
      <c r="D5" s="321"/>
      <c r="E5" s="321"/>
      <c r="F5" s="321"/>
      <c r="G5" s="321"/>
      <c r="H5" s="321"/>
      <c r="I5" s="315"/>
    </row>
    <row r="6" spans="1:8" ht="12.75">
      <c r="A6" s="322">
        <v>1998</v>
      </c>
      <c r="B6" s="323">
        <v>69</v>
      </c>
      <c r="C6" s="323" t="s">
        <v>52</v>
      </c>
      <c r="D6" s="323">
        <v>0</v>
      </c>
      <c r="E6" s="323">
        <v>10</v>
      </c>
      <c r="F6" s="323">
        <v>8</v>
      </c>
      <c r="G6" s="323">
        <v>68</v>
      </c>
      <c r="H6" s="324">
        <v>155</v>
      </c>
    </row>
    <row r="7" spans="1:8" ht="12.75">
      <c r="A7" s="322">
        <v>1999</v>
      </c>
      <c r="B7" s="323">
        <v>72</v>
      </c>
      <c r="C7" s="323">
        <v>17</v>
      </c>
      <c r="D7" s="323">
        <v>1</v>
      </c>
      <c r="E7" s="323">
        <v>12</v>
      </c>
      <c r="F7" s="323">
        <v>11</v>
      </c>
      <c r="G7" s="323">
        <v>84</v>
      </c>
      <c r="H7" s="324">
        <v>197</v>
      </c>
    </row>
    <row r="8" spans="1:8" ht="12.75">
      <c r="A8" s="322">
        <v>2000</v>
      </c>
      <c r="B8" s="323">
        <v>112</v>
      </c>
      <c r="C8" s="323">
        <v>22</v>
      </c>
      <c r="D8" s="323" t="s">
        <v>52</v>
      </c>
      <c r="E8" s="323">
        <v>40</v>
      </c>
      <c r="F8" s="323">
        <v>10</v>
      </c>
      <c r="G8" s="323">
        <v>94</v>
      </c>
      <c r="H8" s="324">
        <v>278</v>
      </c>
    </row>
    <row r="9" spans="1:8" ht="12.75">
      <c r="A9" s="322">
        <v>2001</v>
      </c>
      <c r="B9" s="323">
        <v>135</v>
      </c>
      <c r="C9" s="323">
        <v>29</v>
      </c>
      <c r="D9" s="323">
        <v>2</v>
      </c>
      <c r="E9" s="323">
        <v>78</v>
      </c>
      <c r="F9" s="323">
        <v>16</v>
      </c>
      <c r="G9" s="323">
        <v>75</v>
      </c>
      <c r="H9" s="324">
        <v>334</v>
      </c>
    </row>
    <row r="10" spans="1:8" ht="12.75">
      <c r="A10" s="322">
        <v>2002</v>
      </c>
      <c r="B10" s="323">
        <v>185</v>
      </c>
      <c r="C10" s="323">
        <v>44</v>
      </c>
      <c r="D10" s="323">
        <v>9</v>
      </c>
      <c r="E10" s="323">
        <v>80</v>
      </c>
      <c r="F10" s="323">
        <v>16</v>
      </c>
      <c r="G10" s="323">
        <v>104</v>
      </c>
      <c r="H10" s="324">
        <v>439</v>
      </c>
    </row>
    <row r="11" spans="1:8" ht="12.75">
      <c r="A11" s="322">
        <v>2003</v>
      </c>
      <c r="B11" s="323">
        <v>223</v>
      </c>
      <c r="C11" s="323">
        <v>63</v>
      </c>
      <c r="D11" s="323">
        <v>10</v>
      </c>
      <c r="E11" s="323">
        <v>150</v>
      </c>
      <c r="F11" s="323">
        <v>50</v>
      </c>
      <c r="G11" s="323">
        <v>98</v>
      </c>
      <c r="H11" s="324">
        <v>594</v>
      </c>
    </row>
    <row r="12" spans="1:8" ht="12.75">
      <c r="A12" s="322">
        <v>2004</v>
      </c>
      <c r="B12" s="323">
        <v>272</v>
      </c>
      <c r="C12" s="323">
        <v>90</v>
      </c>
      <c r="D12" s="323">
        <v>6</v>
      </c>
      <c r="E12" s="323">
        <v>600</v>
      </c>
      <c r="F12" s="323">
        <v>30</v>
      </c>
      <c r="G12" s="323">
        <v>53</v>
      </c>
      <c r="H12" s="324">
        <v>1052</v>
      </c>
    </row>
    <row r="13" spans="1:8" ht="12.75">
      <c r="A13" s="322">
        <v>2005</v>
      </c>
      <c r="B13" s="323">
        <v>290</v>
      </c>
      <c r="C13" s="323">
        <v>114</v>
      </c>
      <c r="D13" s="323">
        <v>26</v>
      </c>
      <c r="E13" s="323">
        <v>850</v>
      </c>
      <c r="F13" s="323">
        <v>30</v>
      </c>
      <c r="G13" s="323">
        <v>12</v>
      </c>
      <c r="H13" s="324">
        <v>1321</v>
      </c>
    </row>
    <row r="14" spans="1:8" ht="12.75">
      <c r="A14" s="322">
        <v>2006</v>
      </c>
      <c r="B14" s="323">
        <v>287</v>
      </c>
      <c r="C14" s="323">
        <v>145</v>
      </c>
      <c r="D14" s="323">
        <v>88</v>
      </c>
      <c r="E14" s="323">
        <v>850</v>
      </c>
      <c r="F14" s="323">
        <v>37</v>
      </c>
      <c r="G14" s="323">
        <v>196</v>
      </c>
      <c r="H14" s="324">
        <v>1603</v>
      </c>
    </row>
    <row r="15" spans="1:8" ht="12.75">
      <c r="A15" s="325">
        <v>2007</v>
      </c>
      <c r="B15" s="326">
        <v>210</v>
      </c>
      <c r="C15" s="326">
        <v>207</v>
      </c>
      <c r="D15" s="326">
        <v>560</v>
      </c>
      <c r="E15" s="326">
        <v>1100</v>
      </c>
      <c r="F15" s="326">
        <v>108</v>
      </c>
      <c r="G15" s="326">
        <v>207</v>
      </c>
      <c r="H15" s="327">
        <v>2392</v>
      </c>
    </row>
    <row r="16" spans="1:8" ht="12.75">
      <c r="A16" s="328">
        <v>2008</v>
      </c>
      <c r="B16" s="329">
        <v>230</v>
      </c>
      <c r="C16" s="329">
        <v>342</v>
      </c>
      <c r="D16" s="329">
        <v>2511</v>
      </c>
      <c r="E16" s="329">
        <v>1500</v>
      </c>
      <c r="F16" s="329">
        <v>492</v>
      </c>
      <c r="G16" s="329">
        <v>485</v>
      </c>
      <c r="H16" s="329">
        <v>5559</v>
      </c>
    </row>
    <row r="17" ht="12.75">
      <c r="A17" s="322"/>
    </row>
    <row r="18" spans="1:11" ht="15.75" customHeight="1">
      <c r="A18" s="386" t="s">
        <v>71</v>
      </c>
      <c r="B18" s="386"/>
      <c r="C18" s="386"/>
      <c r="D18" s="386"/>
      <c r="E18" s="386"/>
      <c r="F18" s="386"/>
      <c r="G18" s="386"/>
      <c r="H18" s="386"/>
      <c r="I18" s="331"/>
      <c r="J18" s="331"/>
      <c r="K18" s="331"/>
    </row>
    <row r="19" spans="1:11" ht="12.75" customHeight="1">
      <c r="A19" s="330"/>
      <c r="B19" s="330"/>
      <c r="C19" s="330"/>
      <c r="D19" s="330"/>
      <c r="E19" s="330"/>
      <c r="F19" s="330"/>
      <c r="G19" s="330"/>
      <c r="H19" s="330"/>
      <c r="I19" s="330"/>
      <c r="J19" s="330"/>
      <c r="K19" s="330"/>
    </row>
    <row r="20" spans="1:11" ht="28.5" customHeight="1">
      <c r="A20" s="384" t="s">
        <v>400</v>
      </c>
      <c r="B20" s="384"/>
      <c r="C20" s="384"/>
      <c r="D20" s="384"/>
      <c r="E20" s="384"/>
      <c r="F20" s="384"/>
      <c r="G20" s="384"/>
      <c r="H20" s="384"/>
      <c r="I20" s="309"/>
      <c r="J20" s="309"/>
      <c r="K20" s="332"/>
    </row>
    <row r="21" spans="1:11" ht="12.75">
      <c r="A21" s="309"/>
      <c r="B21" s="309"/>
      <c r="C21" s="309"/>
      <c r="D21" s="309"/>
      <c r="E21" s="309"/>
      <c r="F21" s="309"/>
      <c r="G21" s="309"/>
      <c r="H21" s="309"/>
      <c r="I21" s="309"/>
      <c r="J21" s="309"/>
      <c r="K21" s="332"/>
    </row>
    <row r="22" spans="1:11" ht="54" customHeight="1">
      <c r="A22" s="387" t="s">
        <v>398</v>
      </c>
      <c r="B22" s="387"/>
      <c r="C22" s="387"/>
      <c r="D22" s="387"/>
      <c r="E22" s="387"/>
      <c r="F22" s="387"/>
      <c r="G22" s="387"/>
      <c r="H22" s="387"/>
      <c r="I22" s="309"/>
      <c r="J22" s="309"/>
      <c r="K22" s="332"/>
    </row>
    <row r="23" spans="1:11" ht="12.75">
      <c r="A23" s="333"/>
      <c r="B23" s="333"/>
      <c r="C23" s="333"/>
      <c r="D23" s="333"/>
      <c r="E23" s="333"/>
      <c r="F23" s="309"/>
      <c r="G23" s="309"/>
      <c r="H23" s="309"/>
      <c r="I23" s="309"/>
      <c r="J23" s="309"/>
      <c r="K23" s="332"/>
    </row>
    <row r="24" spans="1:11" ht="12.75">
      <c r="A24" s="333"/>
      <c r="B24" s="333"/>
      <c r="C24" s="333"/>
      <c r="D24" s="333"/>
      <c r="E24" s="333"/>
      <c r="F24" s="309"/>
      <c r="G24" s="309"/>
      <c r="H24" s="309"/>
      <c r="I24" s="309"/>
      <c r="J24" s="309"/>
      <c r="K24" s="332"/>
    </row>
    <row r="25" spans="1:11" ht="12.75">
      <c r="A25" s="333"/>
      <c r="B25" s="333"/>
      <c r="C25" s="333"/>
      <c r="D25" s="333"/>
      <c r="E25" s="333"/>
      <c r="F25" s="309"/>
      <c r="G25" s="309"/>
      <c r="H25" s="309"/>
      <c r="I25" s="309"/>
      <c r="J25" s="309"/>
      <c r="K25" s="332"/>
    </row>
    <row r="26" spans="1:11" ht="12.75">
      <c r="A26" s="309"/>
      <c r="B26" s="309"/>
      <c r="C26" s="309"/>
      <c r="D26" s="309"/>
      <c r="E26" s="309"/>
      <c r="F26" s="309"/>
      <c r="G26" s="309"/>
      <c r="H26" s="309"/>
      <c r="I26" s="309"/>
      <c r="J26" s="309"/>
      <c r="K26" s="332"/>
    </row>
    <row r="27" spans="1:11" ht="12.75" customHeight="1">
      <c r="A27" s="309"/>
      <c r="B27" s="309"/>
      <c r="C27" s="309"/>
      <c r="D27" s="309"/>
      <c r="E27" s="309"/>
      <c r="F27" s="309"/>
      <c r="G27" s="309"/>
      <c r="H27" s="309"/>
      <c r="I27" s="309"/>
      <c r="J27" s="309"/>
      <c r="K27" s="332"/>
    </row>
    <row r="28" spans="2:4" ht="12.75">
      <c r="B28" s="335"/>
      <c r="D28" s="335"/>
    </row>
    <row r="29" spans="2:4" ht="12.75">
      <c r="B29" s="335"/>
      <c r="D29" s="335"/>
    </row>
    <row r="30" spans="2:4" ht="12.75">
      <c r="B30" s="335"/>
      <c r="D30" s="335"/>
    </row>
    <row r="31" spans="2:4" ht="12.75">
      <c r="B31" s="335"/>
      <c r="D31" s="335"/>
    </row>
  </sheetData>
  <mergeCells count="4">
    <mergeCell ref="A20:H20"/>
    <mergeCell ref="B4:H4"/>
    <mergeCell ref="A18:H18"/>
    <mergeCell ref="A22:H22"/>
  </mergeCells>
  <printOptions/>
  <pageMargins left="0.75" right="0.75" top="1" bottom="1" header="0.5" footer="0.5"/>
  <pageSetup horizontalDpi="600" verticalDpi="600" orientation="portrait" scale="91" r:id="rId1"/>
</worksheet>
</file>

<file path=xl/worksheets/sheet18.xml><?xml version="1.0" encoding="utf-8"?>
<worksheet xmlns="http://schemas.openxmlformats.org/spreadsheetml/2006/main" xmlns:r="http://schemas.openxmlformats.org/officeDocument/2006/relationships">
  <dimension ref="A1:H21"/>
  <sheetViews>
    <sheetView workbookViewId="0" topLeftCell="A1">
      <selection activeCell="A1" sqref="A1"/>
    </sheetView>
  </sheetViews>
  <sheetFormatPr defaultColWidth="9.140625" defaultRowHeight="12.75"/>
  <cols>
    <col min="1" max="1" width="12.421875" style="80" customWidth="1"/>
    <col min="2" max="2" width="16.421875" style="5" customWidth="1"/>
  </cols>
  <sheetData>
    <row r="1" ht="12.75">
      <c r="A1" s="241" t="s">
        <v>72</v>
      </c>
    </row>
    <row r="3" spans="1:2" ht="34.5" customHeight="1">
      <c r="A3" s="2" t="s">
        <v>73</v>
      </c>
      <c r="B3" s="3" t="s">
        <v>40</v>
      </c>
    </row>
    <row r="4" ht="12.75">
      <c r="B4" s="5" t="s">
        <v>42</v>
      </c>
    </row>
    <row r="6" spans="1:2" ht="12.75">
      <c r="A6" s="80" t="s">
        <v>44</v>
      </c>
      <c r="B6" s="115">
        <v>5308</v>
      </c>
    </row>
    <row r="7" spans="1:2" ht="12.75">
      <c r="A7" s="80" t="s">
        <v>46</v>
      </c>
      <c r="B7" s="115">
        <v>3223</v>
      </c>
    </row>
    <row r="8" spans="1:2" ht="12.75">
      <c r="A8" s="80" t="s">
        <v>58</v>
      </c>
      <c r="B8" s="115">
        <v>2149</v>
      </c>
    </row>
    <row r="9" spans="1:2" ht="12.75">
      <c r="A9" s="80" t="s">
        <v>57</v>
      </c>
      <c r="B9" s="115">
        <v>1173</v>
      </c>
    </row>
    <row r="10" spans="1:2" ht="12.75">
      <c r="A10" s="80" t="s">
        <v>74</v>
      </c>
      <c r="B10" s="115">
        <v>352</v>
      </c>
    </row>
    <row r="11" spans="1:2" ht="12.75">
      <c r="A11" s="80" t="s">
        <v>75</v>
      </c>
      <c r="B11" s="115">
        <v>350</v>
      </c>
    </row>
    <row r="12" spans="1:2" ht="12.75">
      <c r="A12" s="80" t="s">
        <v>76</v>
      </c>
      <c r="B12" s="115">
        <v>145</v>
      </c>
    </row>
    <row r="13" spans="1:2" ht="12.75">
      <c r="A13" s="80" t="s">
        <v>47</v>
      </c>
      <c r="B13" s="115">
        <v>90</v>
      </c>
    </row>
    <row r="14" spans="1:2" ht="12.75">
      <c r="A14" s="53" t="s">
        <v>77</v>
      </c>
      <c r="B14" s="242">
        <v>87</v>
      </c>
    </row>
    <row r="15" spans="1:2" ht="12.75">
      <c r="A15" s="53" t="s">
        <v>78</v>
      </c>
      <c r="B15" s="242">
        <v>70</v>
      </c>
    </row>
    <row r="16" spans="1:2" ht="12.75">
      <c r="A16" s="53"/>
      <c r="B16" s="242"/>
    </row>
    <row r="17" spans="1:2" ht="12.75">
      <c r="A17" s="243" t="s">
        <v>79</v>
      </c>
      <c r="B17" s="244">
        <v>14730</v>
      </c>
    </row>
    <row r="19" spans="1:5" ht="42.75" customHeight="1">
      <c r="A19" s="382" t="s">
        <v>401</v>
      </c>
      <c r="B19" s="382"/>
      <c r="C19" s="382"/>
      <c r="D19" s="382"/>
      <c r="E19" s="382"/>
    </row>
    <row r="21" spans="1:8" ht="52.5" customHeight="1">
      <c r="A21" s="388" t="s">
        <v>398</v>
      </c>
      <c r="B21" s="388"/>
      <c r="C21" s="388"/>
      <c r="D21" s="388"/>
      <c r="E21" s="388"/>
      <c r="F21" s="38"/>
      <c r="G21" s="38"/>
      <c r="H21" s="38"/>
    </row>
  </sheetData>
  <mergeCells count="2">
    <mergeCell ref="A19:E19"/>
    <mergeCell ref="A21:E21"/>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H37"/>
  <sheetViews>
    <sheetView workbookViewId="0" topLeftCell="A1">
      <selection activeCell="A1" sqref="A1"/>
    </sheetView>
  </sheetViews>
  <sheetFormatPr defaultColWidth="9.140625" defaultRowHeight="12.75"/>
  <cols>
    <col min="2" max="2" width="17.140625" style="5" customWidth="1"/>
  </cols>
  <sheetData>
    <row r="1" ht="12.75">
      <c r="A1" s="1" t="s">
        <v>80</v>
      </c>
    </row>
    <row r="3" spans="1:2" ht="25.5">
      <c r="A3" s="25" t="s">
        <v>39</v>
      </c>
      <c r="B3" s="3" t="s">
        <v>40</v>
      </c>
    </row>
    <row r="4" ht="12.75">
      <c r="B4" s="5" t="s">
        <v>42</v>
      </c>
    </row>
    <row r="6" spans="1:2" ht="12.75">
      <c r="A6" s="80">
        <v>1980</v>
      </c>
      <c r="B6" s="212">
        <v>1</v>
      </c>
    </row>
    <row r="7" spans="1:2" ht="12.75">
      <c r="A7" s="80">
        <v>1981</v>
      </c>
      <c r="B7" s="212">
        <v>3</v>
      </c>
    </row>
    <row r="8" spans="1:2" ht="12.75">
      <c r="A8" s="80">
        <v>1982</v>
      </c>
      <c r="B8" s="212">
        <v>13</v>
      </c>
    </row>
    <row r="9" spans="1:2" ht="12.75">
      <c r="A9" s="80">
        <v>1983</v>
      </c>
      <c r="B9" s="212">
        <v>16.7</v>
      </c>
    </row>
    <row r="10" spans="1:2" ht="12.75">
      <c r="A10" s="80">
        <v>1984</v>
      </c>
      <c r="B10" s="212">
        <v>17.45</v>
      </c>
    </row>
    <row r="11" spans="1:2" ht="12.75">
      <c r="A11" s="80">
        <v>1985</v>
      </c>
      <c r="B11" s="212">
        <v>33.05</v>
      </c>
    </row>
    <row r="12" spans="1:2" ht="12.75">
      <c r="A12" s="80">
        <v>1986</v>
      </c>
      <c r="B12" s="212">
        <v>61.3</v>
      </c>
    </row>
    <row r="13" spans="1:2" ht="12.75">
      <c r="A13" s="80">
        <v>1987</v>
      </c>
      <c r="B13" s="212">
        <v>118.8</v>
      </c>
    </row>
    <row r="14" spans="1:2" ht="12.75">
      <c r="A14" s="80">
        <v>1988</v>
      </c>
      <c r="B14" s="212">
        <v>148.8</v>
      </c>
    </row>
    <row r="15" spans="1:2" ht="12.75">
      <c r="A15" s="80">
        <v>1989</v>
      </c>
      <c r="B15" s="212">
        <v>198.8</v>
      </c>
    </row>
    <row r="16" spans="1:2" ht="12.75">
      <c r="A16" s="80">
        <v>1990</v>
      </c>
      <c r="B16" s="212">
        <v>273.8</v>
      </c>
    </row>
    <row r="17" spans="1:2" ht="12.75">
      <c r="A17" s="80">
        <v>1991</v>
      </c>
      <c r="B17" s="212">
        <v>353.8</v>
      </c>
    </row>
    <row r="18" spans="1:2" ht="12.75">
      <c r="A18" s="80">
        <v>1992</v>
      </c>
      <c r="B18" s="212">
        <v>356.3</v>
      </c>
    </row>
    <row r="19" spans="1:2" ht="12.75">
      <c r="A19" s="80">
        <v>1993</v>
      </c>
      <c r="B19" s="212">
        <v>356.3</v>
      </c>
    </row>
    <row r="20" spans="1:2" ht="12.75">
      <c r="A20" s="80">
        <v>1994</v>
      </c>
      <c r="B20" s="212">
        <v>356.3</v>
      </c>
    </row>
    <row r="21" spans="1:2" ht="12.75">
      <c r="A21" s="80">
        <v>1995</v>
      </c>
      <c r="B21" s="212">
        <v>356.3</v>
      </c>
    </row>
    <row r="22" spans="1:2" ht="12.75">
      <c r="A22" s="80">
        <v>1996</v>
      </c>
      <c r="B22" s="212">
        <v>366.3</v>
      </c>
    </row>
    <row r="23" spans="1:2" ht="12.75">
      <c r="A23" s="80">
        <v>1997</v>
      </c>
      <c r="B23" s="212">
        <v>366.3</v>
      </c>
    </row>
    <row r="24" spans="1:2" ht="12.75">
      <c r="A24" s="80">
        <v>1998</v>
      </c>
      <c r="B24" s="212">
        <v>366.3</v>
      </c>
    </row>
    <row r="25" spans="1:2" ht="12.75">
      <c r="A25" s="80">
        <v>1999</v>
      </c>
      <c r="B25" s="212">
        <v>366.3</v>
      </c>
    </row>
    <row r="26" spans="1:2" ht="12.75">
      <c r="A26" s="80">
        <v>2000</v>
      </c>
      <c r="B26" s="212">
        <v>356.3</v>
      </c>
    </row>
    <row r="27" spans="1:2" ht="12.75">
      <c r="A27" s="80">
        <v>2001</v>
      </c>
      <c r="B27" s="212">
        <v>356.3</v>
      </c>
    </row>
    <row r="28" spans="1:2" ht="12.75">
      <c r="A28" s="80">
        <v>2002</v>
      </c>
      <c r="B28" s="212">
        <v>356.3</v>
      </c>
    </row>
    <row r="29" spans="1:2" ht="12.75">
      <c r="A29" s="80">
        <v>2003</v>
      </c>
      <c r="B29" s="212">
        <v>356.3</v>
      </c>
    </row>
    <row r="30" spans="1:2" ht="12.75">
      <c r="A30" s="80">
        <v>2004</v>
      </c>
      <c r="B30" s="212">
        <v>356.3</v>
      </c>
    </row>
    <row r="31" spans="1:2" ht="12.75">
      <c r="A31" s="80">
        <v>2005</v>
      </c>
      <c r="B31" s="212">
        <v>356.3</v>
      </c>
    </row>
    <row r="32" spans="1:2" ht="12.75">
      <c r="A32" s="80">
        <v>2006</v>
      </c>
      <c r="B32" s="212">
        <v>357.3</v>
      </c>
    </row>
    <row r="33" spans="1:2" ht="12.75">
      <c r="A33" s="2">
        <v>2007</v>
      </c>
      <c r="B33" s="245">
        <v>457.3</v>
      </c>
    </row>
    <row r="35" spans="1:8" ht="168" customHeight="1">
      <c r="A35" s="388" t="s">
        <v>223</v>
      </c>
      <c r="B35" s="388"/>
      <c r="C35" s="388"/>
      <c r="D35" s="388"/>
      <c r="E35" s="388"/>
      <c r="F35" s="388"/>
      <c r="G35" s="388"/>
      <c r="H35" s="388"/>
    </row>
    <row r="37" spans="1:8" ht="41.25" customHeight="1">
      <c r="A37" s="388" t="s">
        <v>398</v>
      </c>
      <c r="B37" s="388"/>
      <c r="C37" s="388"/>
      <c r="D37" s="388"/>
      <c r="E37" s="388"/>
      <c r="F37" s="388"/>
      <c r="G37" s="388"/>
      <c r="H37" s="388"/>
    </row>
  </sheetData>
  <mergeCells count="2">
    <mergeCell ref="A35:H35"/>
    <mergeCell ref="A37:H37"/>
  </mergeCells>
  <printOptions/>
  <pageMargins left="0.75" right="0.75" top="1" bottom="1"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236</v>
      </c>
      <c r="B1" s="1"/>
      <c r="C1" s="1"/>
      <c r="D1" s="1"/>
    </row>
    <row r="3" spans="1:7" ht="64.5" customHeight="1">
      <c r="A3" s="2" t="s">
        <v>237</v>
      </c>
      <c r="B3" s="3" t="s">
        <v>238</v>
      </c>
      <c r="C3" s="3" t="s">
        <v>239</v>
      </c>
      <c r="D3" s="3"/>
      <c r="E3" s="3" t="s">
        <v>240</v>
      </c>
      <c r="F3" s="3" t="s">
        <v>241</v>
      </c>
      <c r="G3" s="3" t="s">
        <v>242</v>
      </c>
    </row>
    <row r="4" spans="2:7" ht="12.75">
      <c r="B4" s="364" t="s">
        <v>243</v>
      </c>
      <c r="C4" s="364"/>
      <c r="D4" s="5"/>
      <c r="E4" s="364" t="s">
        <v>244</v>
      </c>
      <c r="F4" s="364"/>
      <c r="G4" s="364"/>
    </row>
    <row r="5" spans="2:7" ht="12.75">
      <c r="B5" s="5"/>
      <c r="C5" s="5"/>
      <c r="D5" s="5"/>
      <c r="E5" s="5"/>
      <c r="F5" s="5"/>
      <c r="G5" s="5"/>
    </row>
    <row r="6" spans="1:7" ht="12.75">
      <c r="A6" s="6" t="s">
        <v>245</v>
      </c>
      <c r="B6" s="7">
        <v>3.1130639859711984</v>
      </c>
      <c r="C6" s="7">
        <v>1.687073611602674</v>
      </c>
      <c r="D6" s="7"/>
      <c r="E6" s="8">
        <v>3053</v>
      </c>
      <c r="F6" s="8">
        <v>3246.0424003847443</v>
      </c>
      <c r="G6" s="9">
        <v>4374</v>
      </c>
    </row>
    <row r="7" spans="1:7" ht="12.75">
      <c r="A7" s="6" t="s">
        <v>246</v>
      </c>
      <c r="B7" s="7">
        <v>1.2983493135583668</v>
      </c>
      <c r="C7" s="7">
        <v>0.9497433993523652</v>
      </c>
      <c r="D7" s="7"/>
      <c r="E7" s="8">
        <v>4029</v>
      </c>
      <c r="F7" s="8">
        <v>4134.300160624267</v>
      </c>
      <c r="G7" s="9">
        <v>4744</v>
      </c>
    </row>
    <row r="8" spans="1:7" s="14" customFormat="1" ht="12.75">
      <c r="A8" s="10" t="s">
        <v>247</v>
      </c>
      <c r="B8" s="11">
        <v>1.7006610953653745</v>
      </c>
      <c r="C8" s="11">
        <v>1.350767398080932</v>
      </c>
      <c r="D8" s="11"/>
      <c r="E8" s="12">
        <v>2105</v>
      </c>
      <c r="F8" s="12">
        <v>2177.206650352834</v>
      </c>
      <c r="G8" s="13">
        <v>2620</v>
      </c>
    </row>
    <row r="9" spans="1:7" ht="12.75">
      <c r="A9" s="6" t="s">
        <v>248</v>
      </c>
      <c r="B9" s="7">
        <v>2.103637928636437</v>
      </c>
      <c r="C9" s="7">
        <v>1.5171601683630076</v>
      </c>
      <c r="D9" s="7"/>
      <c r="E9" s="8">
        <v>2407</v>
      </c>
      <c r="F9" s="9">
        <v>2509.334297797684</v>
      </c>
      <c r="G9" s="9">
        <v>3130</v>
      </c>
    </row>
    <row r="10" spans="1:7" ht="12.75">
      <c r="A10" s="6" t="s">
        <v>249</v>
      </c>
      <c r="B10" s="7">
        <v>1.289780687892339</v>
      </c>
      <c r="C10" s="7">
        <v>0.6046389941673613</v>
      </c>
      <c r="D10" s="7"/>
      <c r="E10" s="8">
        <v>728</v>
      </c>
      <c r="F10" s="9">
        <v>746.9003121071366</v>
      </c>
      <c r="G10" s="9">
        <v>842</v>
      </c>
    </row>
    <row r="11" spans="1:7" ht="12.75">
      <c r="A11" s="6" t="s">
        <v>250</v>
      </c>
      <c r="B11" s="7">
        <v>2.3257525268980173</v>
      </c>
      <c r="C11" s="7">
        <v>1.9187138719801267</v>
      </c>
      <c r="D11" s="7"/>
      <c r="E11" s="8">
        <v>261</v>
      </c>
      <c r="F11" s="8">
        <v>273.281606348115</v>
      </c>
      <c r="G11" s="9">
        <v>353</v>
      </c>
    </row>
    <row r="12" spans="1:7" ht="12.75">
      <c r="A12" s="6" t="s">
        <v>251</v>
      </c>
      <c r="B12" s="7">
        <v>1.6565424470769585</v>
      </c>
      <c r="C12" s="7">
        <v>1.2761038193999985</v>
      </c>
      <c r="D12" s="7"/>
      <c r="E12" s="8">
        <v>396</v>
      </c>
      <c r="F12" s="8">
        <v>421.8771805720508</v>
      </c>
      <c r="G12" s="9">
        <v>582.0197022406378</v>
      </c>
    </row>
    <row r="13" spans="1:7" ht="12.75">
      <c r="A13" s="15" t="s">
        <v>252</v>
      </c>
      <c r="B13" s="16">
        <v>10.185306353632019</v>
      </c>
      <c r="C13" s="16">
        <v>6.3545990309850975</v>
      </c>
      <c r="D13" s="16"/>
      <c r="E13" s="17">
        <v>66</v>
      </c>
      <c r="F13" s="18">
        <v>80.12929145920869</v>
      </c>
      <c r="G13" s="17">
        <v>215</v>
      </c>
    </row>
    <row r="14" spans="1:7" ht="12.75">
      <c r="A14" s="6"/>
      <c r="B14" s="7"/>
      <c r="C14" s="7"/>
      <c r="D14" s="7"/>
      <c r="E14" s="8"/>
      <c r="F14" s="20"/>
      <c r="G14" s="9"/>
    </row>
    <row r="15" spans="1:7" ht="12.75">
      <c r="A15" s="21" t="s">
        <v>253</v>
      </c>
      <c r="B15" s="21"/>
      <c r="C15" s="21"/>
      <c r="D15" s="21"/>
      <c r="E15" s="8">
        <v>10940</v>
      </c>
      <c r="F15" s="20">
        <v>11411.865249293209</v>
      </c>
      <c r="G15" s="22">
        <v>14240.01970224064</v>
      </c>
    </row>
    <row r="16" spans="1:7" ht="12.75">
      <c r="A16" s="23" t="s">
        <v>254</v>
      </c>
      <c r="B16" s="4"/>
      <c r="C16" s="4"/>
      <c r="D16" s="4"/>
      <c r="E16" s="8">
        <v>10217</v>
      </c>
      <c r="F16" s="20">
        <v>10636.577170913832</v>
      </c>
      <c r="G16" s="9">
        <v>13090</v>
      </c>
    </row>
    <row r="17" spans="1:7" ht="12.75">
      <c r="A17" s="24" t="s">
        <v>255</v>
      </c>
      <c r="B17" s="25"/>
      <c r="C17" s="25"/>
      <c r="D17" s="25"/>
      <c r="E17" s="17">
        <v>723</v>
      </c>
      <c r="F17" s="26">
        <v>775.2880783793745</v>
      </c>
      <c r="G17" s="17">
        <v>1150.0197022406378</v>
      </c>
    </row>
    <row r="18" spans="1:7" ht="12.75">
      <c r="A18" s="4"/>
      <c r="B18" s="4"/>
      <c r="C18" s="4"/>
      <c r="D18" s="4"/>
      <c r="E18" s="4"/>
      <c r="F18" s="4"/>
      <c r="G18" s="4"/>
    </row>
    <row r="19" spans="1:7" s="29" customFormat="1" ht="12.75" customHeight="1">
      <c r="A19" s="363" t="s">
        <v>302</v>
      </c>
      <c r="B19" s="363"/>
      <c r="C19" s="363"/>
      <c r="D19" s="363"/>
      <c r="E19" s="363"/>
      <c r="F19" s="363"/>
      <c r="G19" s="363"/>
    </row>
    <row r="20" spans="1:7" s="29" customFormat="1" ht="12.75">
      <c r="A20" s="363"/>
      <c r="B20" s="363"/>
      <c r="C20" s="363"/>
      <c r="D20" s="363"/>
      <c r="E20" s="363"/>
      <c r="F20" s="363"/>
      <c r="G20" s="363"/>
    </row>
    <row r="21" spans="1:7" s="29" customFormat="1" ht="12.75">
      <c r="A21" s="363"/>
      <c r="B21" s="363"/>
      <c r="C21" s="363"/>
      <c r="D21" s="363"/>
      <c r="E21" s="363"/>
      <c r="F21" s="363"/>
      <c r="G21" s="363"/>
    </row>
    <row r="22" spans="1:7" s="29" customFormat="1" ht="12.75">
      <c r="A22" s="363"/>
      <c r="B22" s="363"/>
      <c r="C22" s="363"/>
      <c r="D22" s="363"/>
      <c r="E22" s="363"/>
      <c r="F22" s="363"/>
      <c r="G22" s="363"/>
    </row>
    <row r="23" spans="1:7" s="29" customFormat="1" ht="27" customHeight="1">
      <c r="A23" s="363"/>
      <c r="B23" s="363"/>
      <c r="C23" s="363"/>
      <c r="D23" s="363"/>
      <c r="E23" s="363"/>
      <c r="F23" s="363"/>
      <c r="G23" s="363"/>
    </row>
    <row r="24" spans="1:7" s="29" customFormat="1" ht="12.75">
      <c r="A24" s="28"/>
      <c r="B24" s="28"/>
      <c r="C24" s="28"/>
      <c r="D24" s="28"/>
      <c r="E24" s="28"/>
      <c r="F24" s="28"/>
      <c r="G24" s="28"/>
    </row>
    <row r="25" spans="1:7" s="29" customFormat="1" ht="12.75">
      <c r="A25" s="28"/>
      <c r="B25" s="28"/>
      <c r="C25" s="28"/>
      <c r="D25" s="28"/>
      <c r="E25" s="28"/>
      <c r="F25" s="28"/>
      <c r="G25" s="28"/>
    </row>
    <row r="26" spans="1:7" s="29" customFormat="1" ht="12.75" customHeight="1">
      <c r="A26" s="363" t="s">
        <v>303</v>
      </c>
      <c r="B26" s="363"/>
      <c r="C26" s="363"/>
      <c r="D26" s="363"/>
      <c r="E26" s="363"/>
      <c r="F26" s="363"/>
      <c r="G26" s="363"/>
    </row>
    <row r="27" spans="1:7" s="29" customFormat="1" ht="12.75">
      <c r="A27" s="363"/>
      <c r="B27" s="363"/>
      <c r="C27" s="363"/>
      <c r="D27" s="363"/>
      <c r="E27" s="363"/>
      <c r="F27" s="363"/>
      <c r="G27" s="363"/>
    </row>
    <row r="28" ht="12.75">
      <c r="A28" s="4"/>
    </row>
    <row r="29" spans="1:8" ht="12.75" customHeight="1">
      <c r="A29" s="362" t="s">
        <v>304</v>
      </c>
      <c r="B29" s="362"/>
      <c r="C29" s="362"/>
      <c r="D29" s="362"/>
      <c r="E29" s="362"/>
      <c r="F29" s="362"/>
      <c r="G29" s="362"/>
      <c r="H29" s="30"/>
    </row>
    <row r="30" spans="1:8" ht="12.75">
      <c r="A30" s="362"/>
      <c r="B30" s="362"/>
      <c r="C30" s="362"/>
      <c r="D30" s="362"/>
      <c r="E30" s="362"/>
      <c r="F30" s="362"/>
      <c r="G30" s="362"/>
      <c r="H30" s="30"/>
    </row>
    <row r="31" spans="1:8" ht="12.75">
      <c r="A31" s="362"/>
      <c r="B31" s="362"/>
      <c r="C31" s="362"/>
      <c r="D31" s="362"/>
      <c r="E31" s="362"/>
      <c r="F31" s="362"/>
      <c r="G31" s="362"/>
      <c r="H31" s="30"/>
    </row>
  </sheetData>
  <mergeCells count="5">
    <mergeCell ref="A29:G31"/>
    <mergeCell ref="A26:G27"/>
    <mergeCell ref="E4:G4"/>
    <mergeCell ref="B4:C4"/>
    <mergeCell ref="A19:G23"/>
  </mergeCells>
  <printOptions/>
  <pageMargins left="0.75" right="0.75" top="1" bottom="1" header="0.5" footer="0.5"/>
  <pageSetup horizontalDpi="600" verticalDpi="600" orientation="portrait" scale="90" r:id="rId1"/>
</worksheet>
</file>

<file path=xl/worksheets/sheet20.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A1" sqref="A1"/>
    </sheetView>
  </sheetViews>
  <sheetFormatPr defaultColWidth="9.140625" defaultRowHeight="12.75"/>
  <cols>
    <col min="1" max="1" width="19.57421875" style="0" customWidth="1"/>
    <col min="2" max="2" width="23.00390625" style="0" customWidth="1"/>
    <col min="3" max="3" width="25.00390625" style="0" customWidth="1"/>
    <col min="4" max="4" width="15.8515625" style="0" customWidth="1"/>
    <col min="5" max="5" width="16.7109375" style="0" customWidth="1"/>
    <col min="6" max="6" width="2.140625" style="0" customWidth="1"/>
  </cols>
  <sheetData>
    <row r="1" ht="12.75">
      <c r="A1" s="1" t="s">
        <v>81</v>
      </c>
    </row>
    <row r="3" spans="1:6" ht="25.5" customHeight="1">
      <c r="A3" s="25" t="s">
        <v>82</v>
      </c>
      <c r="B3" s="2" t="s">
        <v>83</v>
      </c>
      <c r="C3" s="2" t="s">
        <v>84</v>
      </c>
      <c r="D3" s="124" t="s">
        <v>402</v>
      </c>
      <c r="E3" s="389" t="s">
        <v>85</v>
      </c>
      <c r="F3" s="389"/>
    </row>
    <row r="4" spans="1:5" ht="12.75">
      <c r="A4" s="4"/>
      <c r="B4" s="32"/>
      <c r="C4" s="32"/>
      <c r="D4" s="32" t="s">
        <v>42</v>
      </c>
      <c r="E4" s="31"/>
    </row>
    <row r="5" spans="1:5" ht="12.75">
      <c r="A5" s="4"/>
      <c r="B5" s="4"/>
      <c r="C5" s="4"/>
      <c r="D5" s="4"/>
      <c r="E5" s="31"/>
    </row>
    <row r="6" spans="1:5" ht="27" customHeight="1">
      <c r="A6" s="29" t="s">
        <v>86</v>
      </c>
      <c r="B6" s="29" t="s">
        <v>87</v>
      </c>
      <c r="C6" s="246" t="s">
        <v>88</v>
      </c>
      <c r="D6" s="29">
        <v>553</v>
      </c>
      <c r="E6" s="29">
        <v>2011</v>
      </c>
    </row>
    <row r="7" spans="1:5" ht="27" customHeight="1">
      <c r="A7" s="29" t="s">
        <v>86</v>
      </c>
      <c r="B7" s="29" t="s">
        <v>89</v>
      </c>
      <c r="C7" s="246" t="s">
        <v>90</v>
      </c>
      <c r="D7" s="247" t="s">
        <v>91</v>
      </c>
      <c r="E7" s="29">
        <v>2011</v>
      </c>
    </row>
    <row r="8" spans="1:5" ht="42" customHeight="1">
      <c r="A8" s="248" t="s">
        <v>86</v>
      </c>
      <c r="B8" s="248" t="s">
        <v>92</v>
      </c>
      <c r="C8" s="249" t="s">
        <v>93</v>
      </c>
      <c r="D8" s="250" t="s">
        <v>94</v>
      </c>
      <c r="E8" s="248">
        <v>2011</v>
      </c>
    </row>
    <row r="9" spans="1:5" ht="16.5" customHeight="1">
      <c r="A9" s="29" t="s">
        <v>86</v>
      </c>
      <c r="B9" s="29" t="s">
        <v>89</v>
      </c>
      <c r="C9" s="246" t="s">
        <v>95</v>
      </c>
      <c r="D9" s="247" t="s">
        <v>96</v>
      </c>
      <c r="E9" s="247" t="s">
        <v>97</v>
      </c>
    </row>
    <row r="10" spans="1:6" s="134" customFormat="1" ht="22.5" customHeight="1">
      <c r="A10" s="251" t="s">
        <v>403</v>
      </c>
      <c r="B10" s="251" t="s">
        <v>98</v>
      </c>
      <c r="C10" s="246" t="s">
        <v>404</v>
      </c>
      <c r="D10" s="251">
        <v>300</v>
      </c>
      <c r="E10" s="252">
        <v>2013</v>
      </c>
      <c r="F10" s="253" t="s">
        <v>99</v>
      </c>
    </row>
    <row r="11" spans="1:5" ht="22.5" customHeight="1">
      <c r="A11" s="29" t="s">
        <v>100</v>
      </c>
      <c r="B11" s="29" t="s">
        <v>101</v>
      </c>
      <c r="C11" s="246" t="s">
        <v>52</v>
      </c>
      <c r="D11" s="29">
        <v>300</v>
      </c>
      <c r="E11" s="29">
        <v>2011</v>
      </c>
    </row>
    <row r="12" spans="1:5" ht="27" customHeight="1">
      <c r="A12" s="29" t="s">
        <v>102</v>
      </c>
      <c r="B12" s="29" t="s">
        <v>98</v>
      </c>
      <c r="C12" s="246" t="s">
        <v>103</v>
      </c>
      <c r="D12" s="29">
        <v>280</v>
      </c>
      <c r="E12" s="29">
        <v>2011</v>
      </c>
    </row>
    <row r="13" spans="1:5" ht="27.75" customHeight="1">
      <c r="A13" s="29" t="s">
        <v>86</v>
      </c>
      <c r="B13" s="29" t="s">
        <v>104</v>
      </c>
      <c r="C13" s="246" t="s">
        <v>105</v>
      </c>
      <c r="D13" s="29">
        <v>250</v>
      </c>
      <c r="E13" s="29">
        <v>2011</v>
      </c>
    </row>
    <row r="14" spans="1:5" ht="26.25" customHeight="1">
      <c r="A14" s="29" t="s">
        <v>86</v>
      </c>
      <c r="B14" s="29" t="s">
        <v>106</v>
      </c>
      <c r="C14" s="246" t="s">
        <v>107</v>
      </c>
      <c r="D14" s="247" t="s">
        <v>108</v>
      </c>
      <c r="E14" s="29">
        <v>2010</v>
      </c>
    </row>
    <row r="15" spans="1:5" ht="29.25" customHeight="1">
      <c r="A15" s="29" t="s">
        <v>405</v>
      </c>
      <c r="B15" s="246" t="s">
        <v>52</v>
      </c>
      <c r="C15" s="246" t="s">
        <v>52</v>
      </c>
      <c r="D15" s="247">
        <v>250</v>
      </c>
      <c r="E15" s="29">
        <v>2011</v>
      </c>
    </row>
    <row r="16" spans="1:5" ht="12.75">
      <c r="A16" s="25"/>
      <c r="B16" s="25"/>
      <c r="C16" s="25"/>
      <c r="D16" s="25"/>
      <c r="E16" s="25"/>
    </row>
    <row r="18" spans="1:5" ht="44.25" customHeight="1">
      <c r="A18" s="353" t="s">
        <v>406</v>
      </c>
      <c r="B18" s="353"/>
      <c r="C18" s="353"/>
      <c r="D18" s="353"/>
      <c r="E18" s="353"/>
    </row>
    <row r="20" spans="1:5" ht="15.75" customHeight="1">
      <c r="A20" s="390" t="s">
        <v>109</v>
      </c>
      <c r="B20" s="390"/>
      <c r="C20" s="390"/>
      <c r="D20" s="390"/>
      <c r="E20" s="390"/>
    </row>
    <row r="22" spans="1:8" ht="39.75" customHeight="1">
      <c r="A22" s="388" t="s">
        <v>398</v>
      </c>
      <c r="B22" s="388"/>
      <c r="C22" s="388"/>
      <c r="D22" s="388"/>
      <c r="E22" s="388"/>
      <c r="F22" s="38"/>
      <c r="G22" s="38"/>
      <c r="H22" s="38"/>
    </row>
  </sheetData>
  <mergeCells count="4">
    <mergeCell ref="E3:F3"/>
    <mergeCell ref="A20:E20"/>
    <mergeCell ref="A18:E18"/>
    <mergeCell ref="A22:E22"/>
  </mergeCells>
  <printOptions/>
  <pageMargins left="0.75" right="0.75" top="1" bottom="1" header="0.5" footer="0.5"/>
  <pageSetup fitToHeight="1" fitToWidth="1" horizontalDpi="600" verticalDpi="600" orientation="landscape" scale="95" r:id="rId1"/>
  <ignoredErrors>
    <ignoredError sqref="F10" numberStoredAsText="1"/>
  </ignoredErrors>
</worksheet>
</file>

<file path=xl/worksheets/sheet21.xml><?xml version="1.0" encoding="utf-8"?>
<worksheet xmlns="http://schemas.openxmlformats.org/spreadsheetml/2006/main" xmlns:r="http://schemas.openxmlformats.org/officeDocument/2006/relationships">
  <sheetPr>
    <pageSetUpPr fitToPage="1"/>
  </sheetPr>
  <dimension ref="A1:H47"/>
  <sheetViews>
    <sheetView workbookViewId="0" topLeftCell="A1">
      <selection activeCell="A1" sqref="A1"/>
    </sheetView>
  </sheetViews>
  <sheetFormatPr defaultColWidth="9.140625" defaultRowHeight="12.75"/>
  <cols>
    <col min="1" max="1" width="15.8515625" style="0" customWidth="1"/>
    <col min="2" max="4" width="23.57421875" style="5" customWidth="1"/>
    <col min="5" max="5" width="14.7109375" style="0" customWidth="1"/>
  </cols>
  <sheetData>
    <row r="1" spans="1:4" ht="26.25" customHeight="1">
      <c r="A1" s="366" t="s">
        <v>159</v>
      </c>
      <c r="B1" s="366"/>
      <c r="C1" s="366"/>
      <c r="D1" s="366"/>
    </row>
    <row r="3" spans="1:4" ht="12.75">
      <c r="A3" s="25" t="s">
        <v>73</v>
      </c>
      <c r="B3" s="124" t="s">
        <v>65</v>
      </c>
      <c r="C3" s="124" t="s">
        <v>110</v>
      </c>
      <c r="D3" s="124" t="s">
        <v>66</v>
      </c>
    </row>
    <row r="4" spans="2:4" ht="12.75">
      <c r="B4" s="254" t="s">
        <v>111</v>
      </c>
      <c r="C4" s="5" t="s">
        <v>112</v>
      </c>
      <c r="D4" s="32" t="s">
        <v>67</v>
      </c>
    </row>
    <row r="6" spans="1:6" ht="12.75">
      <c r="A6" s="41" t="s">
        <v>118</v>
      </c>
      <c r="B6" s="8">
        <v>795.71</v>
      </c>
      <c r="C6" s="255">
        <v>853.814</v>
      </c>
      <c r="D6" s="259">
        <f aca="true" t="shared" si="0" ref="D6:D41">B6/C6</f>
        <v>0.9319477075803396</v>
      </c>
      <c r="E6" s="257"/>
      <c r="F6" s="258"/>
    </row>
    <row r="7" spans="1:6" ht="12.75">
      <c r="A7" s="41" t="s">
        <v>122</v>
      </c>
      <c r="B7" s="8">
        <v>4936.9</v>
      </c>
      <c r="C7" s="255">
        <v>6931.507</v>
      </c>
      <c r="D7" s="259">
        <f t="shared" si="0"/>
        <v>0.712240498350503</v>
      </c>
      <c r="E7" s="257"/>
      <c r="F7" s="258"/>
    </row>
    <row r="8" spans="1:6" ht="12.75">
      <c r="A8" s="41" t="s">
        <v>115</v>
      </c>
      <c r="B8" s="8">
        <v>2992.541</v>
      </c>
      <c r="C8" s="255">
        <v>8306.999</v>
      </c>
      <c r="D8" s="256">
        <f t="shared" si="0"/>
        <v>0.36024333215882176</v>
      </c>
      <c r="E8" s="257"/>
      <c r="F8" s="258"/>
    </row>
    <row r="9" spans="1:6" ht="12.75">
      <c r="A9" s="41" t="s">
        <v>116</v>
      </c>
      <c r="B9" s="8">
        <v>82.794</v>
      </c>
      <c r="C9" s="255">
        <v>254.543</v>
      </c>
      <c r="D9" s="256">
        <f t="shared" si="0"/>
        <v>0.3252652793437651</v>
      </c>
      <c r="E9" s="257"/>
      <c r="F9" s="258"/>
    </row>
    <row r="10" spans="1:6" ht="12.75">
      <c r="A10" s="41" t="s">
        <v>120</v>
      </c>
      <c r="B10" s="8">
        <v>3573</v>
      </c>
      <c r="C10" s="255">
        <v>11111.688</v>
      </c>
      <c r="D10" s="259">
        <f t="shared" si="0"/>
        <v>0.32155330495240686</v>
      </c>
      <c r="E10" s="257"/>
      <c r="F10" s="258"/>
    </row>
    <row r="11" spans="1:6" ht="12.75">
      <c r="A11" s="41" t="s">
        <v>123</v>
      </c>
      <c r="B11" s="8">
        <v>847.532</v>
      </c>
      <c r="C11" s="255">
        <v>5940.55</v>
      </c>
      <c r="D11" s="256">
        <f t="shared" si="0"/>
        <v>0.1426689447946739</v>
      </c>
      <c r="E11" s="257"/>
      <c r="F11" s="258"/>
    </row>
    <row r="12" spans="1:6" ht="12.75">
      <c r="A12" s="41" t="s">
        <v>139</v>
      </c>
      <c r="B12" s="8">
        <v>10150</v>
      </c>
      <c r="C12" s="255">
        <v>73003.736</v>
      </c>
      <c r="D12" s="256">
        <f t="shared" si="0"/>
        <v>0.1390339803979347</v>
      </c>
      <c r="E12" s="257"/>
      <c r="F12" s="258"/>
    </row>
    <row r="13" spans="1:6" ht="12.75">
      <c r="A13" s="41" t="s">
        <v>44</v>
      </c>
      <c r="B13" s="8">
        <v>8648.077</v>
      </c>
      <c r="C13" s="255">
        <v>82342.623</v>
      </c>
      <c r="D13" s="259">
        <f t="shared" si="0"/>
        <v>0.10502552244419028</v>
      </c>
      <c r="E13" s="257"/>
      <c r="F13" s="258"/>
    </row>
    <row r="14" spans="1:6" ht="12.75">
      <c r="A14" s="41" t="s">
        <v>48</v>
      </c>
      <c r="B14" s="8">
        <v>114140</v>
      </c>
      <c r="C14" s="255">
        <v>1329089.926</v>
      </c>
      <c r="D14" s="256">
        <f t="shared" si="0"/>
        <v>0.08587831249576411</v>
      </c>
      <c r="E14" s="257"/>
      <c r="F14" s="258"/>
    </row>
    <row r="15" spans="1:6" ht="12.75">
      <c r="A15" s="41" t="s">
        <v>114</v>
      </c>
      <c r="B15" s="8">
        <v>1683</v>
      </c>
      <c r="C15" s="255">
        <v>20853.88</v>
      </c>
      <c r="D15" s="256">
        <f t="shared" si="0"/>
        <v>0.08070440608654121</v>
      </c>
      <c r="E15" s="257"/>
      <c r="F15" s="258"/>
    </row>
    <row r="16" spans="1:6" ht="12.75">
      <c r="A16" s="41" t="s">
        <v>49</v>
      </c>
      <c r="B16" s="8">
        <v>397.26</v>
      </c>
      <c r="C16" s="255">
        <v>5445.171</v>
      </c>
      <c r="D16" s="259">
        <f t="shared" si="0"/>
        <v>0.0729563864936473</v>
      </c>
      <c r="E16" s="257"/>
      <c r="F16" s="258"/>
    </row>
    <row r="17" spans="1:6" ht="12.75">
      <c r="A17" s="41" t="s">
        <v>126</v>
      </c>
      <c r="B17" s="8">
        <v>29.36</v>
      </c>
      <c r="C17" s="255">
        <v>406.119</v>
      </c>
      <c r="D17" s="256">
        <f t="shared" si="0"/>
        <v>0.07229408129144413</v>
      </c>
      <c r="E17" s="257"/>
      <c r="F17" s="258"/>
    </row>
    <row r="18" spans="1:6" ht="12.75">
      <c r="A18" s="41" t="s">
        <v>136</v>
      </c>
      <c r="B18" s="8">
        <v>458.91</v>
      </c>
      <c r="C18" s="255">
        <v>7513.23</v>
      </c>
      <c r="D18" s="256">
        <f t="shared" si="0"/>
        <v>0.0610802544311834</v>
      </c>
      <c r="E18" s="257"/>
      <c r="F18" s="258"/>
    </row>
    <row r="19" spans="1:6" ht="12.75">
      <c r="A19" s="41" t="s">
        <v>133</v>
      </c>
      <c r="B19" s="8">
        <v>116.965</v>
      </c>
      <c r="C19" s="255">
        <v>2010.128</v>
      </c>
      <c r="D19" s="256">
        <f t="shared" si="0"/>
        <v>0.05818783679447279</v>
      </c>
      <c r="E19" s="257"/>
      <c r="F19" s="258"/>
    </row>
    <row r="20" spans="1:6" ht="12.75">
      <c r="A20" s="41" t="s">
        <v>59</v>
      </c>
      <c r="B20" s="8">
        <v>1255.34</v>
      </c>
      <c r="C20" s="260">
        <v>22900</v>
      </c>
      <c r="D20" s="256">
        <f t="shared" si="0"/>
        <v>0.05481834061135371</v>
      </c>
      <c r="E20" s="257"/>
      <c r="F20" s="8"/>
    </row>
    <row r="21" spans="1:6" ht="12.75">
      <c r="A21" s="41" t="s">
        <v>58</v>
      </c>
      <c r="B21" s="8">
        <v>6951.638</v>
      </c>
      <c r="C21" s="255">
        <v>127395.976</v>
      </c>
      <c r="D21" s="259">
        <f t="shared" si="0"/>
        <v>0.05456717094423767</v>
      </c>
      <c r="E21" s="257"/>
      <c r="F21" s="258"/>
    </row>
    <row r="22" spans="1:6" ht="12.75">
      <c r="A22" s="41" t="s">
        <v>124</v>
      </c>
      <c r="B22" s="8">
        <v>18.9</v>
      </c>
      <c r="C22" s="255">
        <v>475.039</v>
      </c>
      <c r="D22" s="256">
        <f t="shared" si="0"/>
        <v>0.0397862070272125</v>
      </c>
      <c r="E22" s="257"/>
      <c r="F22" s="258"/>
    </row>
    <row r="23" spans="1:6" ht="12.75">
      <c r="A23" s="41" t="s">
        <v>135</v>
      </c>
      <c r="B23" s="8">
        <v>252</v>
      </c>
      <c r="C23" s="255">
        <v>9159.137</v>
      </c>
      <c r="D23" s="256">
        <f t="shared" si="0"/>
        <v>0.027513509187601405</v>
      </c>
      <c r="E23" s="257"/>
      <c r="F23" s="258"/>
    </row>
    <row r="24" spans="1:6" ht="12.75">
      <c r="A24" s="41" t="s">
        <v>46</v>
      </c>
      <c r="B24" s="8">
        <v>1209.764</v>
      </c>
      <c r="C24" s="255">
        <v>44051.273</v>
      </c>
      <c r="D24" s="256">
        <f t="shared" si="0"/>
        <v>0.02746263428073917</v>
      </c>
      <c r="E24" s="257"/>
      <c r="F24" s="258"/>
    </row>
    <row r="25" spans="1:6" ht="12.75">
      <c r="A25" s="41" t="s">
        <v>129</v>
      </c>
      <c r="B25" s="8">
        <v>112.96</v>
      </c>
      <c r="C25" s="255">
        <v>4192.816</v>
      </c>
      <c r="D25" s="256">
        <f t="shared" si="0"/>
        <v>0.026941320582634678</v>
      </c>
      <c r="E25" s="257"/>
      <c r="F25" s="258"/>
    </row>
    <row r="26" spans="1:6" ht="12.75">
      <c r="A26" s="41" t="s">
        <v>131</v>
      </c>
      <c r="B26" s="8">
        <v>281.515</v>
      </c>
      <c r="C26" s="255">
        <v>10641.024</v>
      </c>
      <c r="D26" s="256">
        <f t="shared" si="0"/>
        <v>0.026455630585928574</v>
      </c>
      <c r="E26" s="257"/>
      <c r="F26" s="258"/>
    </row>
    <row r="27" spans="1:6" ht="12.75">
      <c r="A27" s="41" t="s">
        <v>77</v>
      </c>
      <c r="B27" s="8">
        <v>1449.5</v>
      </c>
      <c r="C27" s="255">
        <v>61714.014</v>
      </c>
      <c r="D27" s="259">
        <f t="shared" si="0"/>
        <v>0.023487371928197703</v>
      </c>
      <c r="E27" s="257"/>
      <c r="F27" s="258"/>
    </row>
    <row r="28" spans="1:6" ht="12.75">
      <c r="A28" s="41" t="s">
        <v>138</v>
      </c>
      <c r="B28" s="8">
        <v>218</v>
      </c>
      <c r="C28" s="255">
        <v>10068.57</v>
      </c>
      <c r="D28" s="256">
        <f t="shared" si="0"/>
        <v>0.021651535421613993</v>
      </c>
      <c r="E28" s="257"/>
      <c r="F28" s="258"/>
    </row>
    <row r="29" spans="1:6" ht="12.75">
      <c r="A29" s="41" t="s">
        <v>128</v>
      </c>
      <c r="B29" s="8">
        <v>329.506</v>
      </c>
      <c r="C29" s="255">
        <v>16459.811</v>
      </c>
      <c r="D29" s="256">
        <f t="shared" si="0"/>
        <v>0.020018820386212208</v>
      </c>
      <c r="E29" s="257"/>
      <c r="F29" s="258"/>
    </row>
    <row r="30" spans="1:6" ht="12.75">
      <c r="A30" s="41" t="s">
        <v>117</v>
      </c>
      <c r="B30" s="8">
        <v>3587.849</v>
      </c>
      <c r="C30" s="255">
        <v>190119.995</v>
      </c>
      <c r="D30" s="256">
        <f t="shared" si="0"/>
        <v>0.018871497445600082</v>
      </c>
      <c r="E30" s="257"/>
      <c r="F30" s="258"/>
    </row>
    <row r="31" spans="1:6" ht="12.75">
      <c r="A31" s="41" t="s">
        <v>132</v>
      </c>
      <c r="B31" s="8">
        <v>98.215</v>
      </c>
      <c r="C31" s="255">
        <v>5394.218</v>
      </c>
      <c r="D31" s="256">
        <f t="shared" si="0"/>
        <v>0.018207458430489834</v>
      </c>
      <c r="E31" s="257"/>
      <c r="F31" s="258"/>
    </row>
    <row r="32" spans="1:6" ht="12.75">
      <c r="A32" s="41" t="s">
        <v>75</v>
      </c>
      <c r="B32" s="8">
        <v>976.38</v>
      </c>
      <c r="C32" s="255">
        <v>59304.736</v>
      </c>
      <c r="D32" s="259">
        <f t="shared" si="0"/>
        <v>0.016463777867588857</v>
      </c>
      <c r="E32" s="257"/>
      <c r="F32" s="258"/>
    </row>
    <row r="33" spans="1:6" ht="12.75">
      <c r="A33" s="41" t="s">
        <v>113</v>
      </c>
      <c r="B33" s="8">
        <v>50.176</v>
      </c>
      <c r="C33" s="255">
        <v>3132.458</v>
      </c>
      <c r="D33" s="256">
        <f t="shared" si="0"/>
        <v>0.016018091862684193</v>
      </c>
      <c r="E33" s="257"/>
      <c r="F33" s="258"/>
    </row>
    <row r="34" spans="1:6" ht="12.75">
      <c r="A34" s="41" t="s">
        <v>78</v>
      </c>
      <c r="B34" s="8">
        <v>146.118</v>
      </c>
      <c r="C34" s="255">
        <v>10530.777</v>
      </c>
      <c r="D34" s="256">
        <f t="shared" si="0"/>
        <v>0.013875329427258786</v>
      </c>
      <c r="E34" s="257"/>
      <c r="F34" s="258"/>
    </row>
    <row r="35" spans="1:6" ht="12.75">
      <c r="A35" s="41" t="s">
        <v>119</v>
      </c>
      <c r="B35" s="8">
        <v>112.58</v>
      </c>
      <c r="C35" s="255">
        <v>10268.306</v>
      </c>
      <c r="D35" s="259">
        <f t="shared" si="0"/>
        <v>0.010963833761868802</v>
      </c>
      <c r="E35" s="257"/>
      <c r="F35" s="258"/>
    </row>
    <row r="36" spans="1:6" ht="12.75">
      <c r="A36" s="41" t="s">
        <v>125</v>
      </c>
      <c r="B36" s="8">
        <v>19.27</v>
      </c>
      <c r="C36" s="255">
        <v>2039.838</v>
      </c>
      <c r="D36" s="256">
        <f t="shared" si="0"/>
        <v>0.009446828620704194</v>
      </c>
      <c r="E36" s="257"/>
      <c r="F36" s="258"/>
    </row>
    <row r="37" spans="1:6" ht="12.75">
      <c r="A37" s="41" t="s">
        <v>121</v>
      </c>
      <c r="B37" s="8">
        <v>35.567</v>
      </c>
      <c r="C37" s="255">
        <v>4354.87</v>
      </c>
      <c r="D37" s="259">
        <f t="shared" si="0"/>
        <v>0.008167178354348121</v>
      </c>
      <c r="E37" s="257"/>
      <c r="F37" s="258"/>
    </row>
    <row r="38" spans="1:6" ht="12.75">
      <c r="A38" s="41" t="s">
        <v>57</v>
      </c>
      <c r="B38" s="8">
        <v>2477.217</v>
      </c>
      <c r="C38" s="255">
        <v>308673.972</v>
      </c>
      <c r="D38" s="256">
        <f t="shared" si="0"/>
        <v>0.008025351097629961</v>
      </c>
      <c r="E38" s="257"/>
      <c r="F38" s="258"/>
    </row>
    <row r="39" spans="1:6" ht="12.75">
      <c r="A39" s="41" t="s">
        <v>130</v>
      </c>
      <c r="B39" s="8">
        <v>234.597</v>
      </c>
      <c r="C39" s="255">
        <v>38132.156</v>
      </c>
      <c r="D39" s="256">
        <f t="shared" si="0"/>
        <v>0.006152209174849699</v>
      </c>
      <c r="E39" s="257"/>
      <c r="F39" s="258"/>
    </row>
    <row r="40" spans="1:6" ht="12.75">
      <c r="A40" s="41" t="s">
        <v>134</v>
      </c>
      <c r="B40" s="8">
        <v>247.68</v>
      </c>
      <c r="C40" s="255">
        <v>49173.162</v>
      </c>
      <c r="D40" s="256">
        <f t="shared" si="0"/>
        <v>0.005036893905663419</v>
      </c>
      <c r="E40" s="257"/>
      <c r="F40" s="258"/>
    </row>
    <row r="41" spans="1:6" ht="12.75">
      <c r="A41" s="41" t="s">
        <v>140</v>
      </c>
      <c r="B41" s="8">
        <v>304.92</v>
      </c>
      <c r="C41" s="255">
        <v>60899.158</v>
      </c>
      <c r="D41" s="256">
        <f t="shared" si="0"/>
        <v>0.005006965777753446</v>
      </c>
      <c r="E41" s="257"/>
      <c r="F41" s="258"/>
    </row>
    <row r="42" ht="12.75">
      <c r="B42" s="8"/>
    </row>
    <row r="43" spans="1:4" ht="12.75">
      <c r="A43" s="99" t="s">
        <v>50</v>
      </c>
      <c r="B43" s="100">
        <v>172157.916</v>
      </c>
      <c r="C43" s="336">
        <v>6670801</v>
      </c>
      <c r="D43" s="337">
        <f>B43/C43</f>
        <v>0.025807682765532955</v>
      </c>
    </row>
    <row r="45" spans="1:5" ht="78" customHeight="1">
      <c r="A45" s="388" t="s">
        <v>413</v>
      </c>
      <c r="B45" s="388"/>
      <c r="C45" s="388"/>
      <c r="D45" s="388"/>
      <c r="E45" s="38"/>
    </row>
    <row r="47" spans="1:8" ht="39.75" customHeight="1">
      <c r="A47" s="388" t="s">
        <v>398</v>
      </c>
      <c r="B47" s="388"/>
      <c r="C47" s="388"/>
      <c r="D47" s="388"/>
      <c r="E47" s="38"/>
      <c r="F47" s="38"/>
      <c r="G47" s="38"/>
      <c r="H47" s="38"/>
    </row>
  </sheetData>
  <mergeCells count="3">
    <mergeCell ref="A1:D1"/>
    <mergeCell ref="A45:D45"/>
    <mergeCell ref="A47:D47"/>
  </mergeCells>
  <printOptions/>
  <pageMargins left="0.75" right="0.75" top="1" bottom="1" header="0.5" footer="0.5"/>
  <pageSetup fitToHeight="1" fitToWidth="1" horizontalDpi="600" verticalDpi="600" orientation="portrait" scale="94" r:id="rId1"/>
  <rowBreaks count="1" manualBreakCount="1">
    <brk id="56" max="255" man="1"/>
  </rowBreaks>
</worksheet>
</file>

<file path=xl/worksheets/sheet22.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cols>
    <col min="1" max="1" width="14.00390625" style="0" customWidth="1"/>
    <col min="2" max="2" width="17.140625" style="0" customWidth="1"/>
  </cols>
  <sheetData>
    <row r="1" spans="1:7" ht="25.5" customHeight="1">
      <c r="A1" s="366" t="s">
        <v>141</v>
      </c>
      <c r="B1" s="366"/>
      <c r="C1" s="366"/>
      <c r="D1" s="366"/>
      <c r="E1" s="366"/>
      <c r="F1" s="366"/>
      <c r="G1" s="366"/>
    </row>
    <row r="3" spans="1:2" ht="31.5" customHeight="1">
      <c r="A3" s="25" t="s">
        <v>73</v>
      </c>
      <c r="B3" s="3" t="s">
        <v>40</v>
      </c>
    </row>
    <row r="4" ht="12.75">
      <c r="B4" t="s">
        <v>142</v>
      </c>
    </row>
    <row r="6" spans="1:2" ht="12.75">
      <c r="A6" t="s">
        <v>48</v>
      </c>
      <c r="B6" s="8">
        <v>79898</v>
      </c>
    </row>
    <row r="7" spans="1:2" ht="12.75">
      <c r="A7" t="s">
        <v>139</v>
      </c>
      <c r="B7" s="8">
        <v>7105</v>
      </c>
    </row>
    <row r="8" spans="1:2" ht="12.75">
      <c r="A8" t="s">
        <v>44</v>
      </c>
      <c r="B8" s="8">
        <v>6053.7</v>
      </c>
    </row>
    <row r="9" spans="1:2" ht="12.75">
      <c r="A9" t="s">
        <v>58</v>
      </c>
      <c r="B9" s="8">
        <v>4866.1</v>
      </c>
    </row>
    <row r="10" spans="1:2" ht="12.75">
      <c r="A10" t="s">
        <v>122</v>
      </c>
      <c r="B10" s="8">
        <v>3455.8</v>
      </c>
    </row>
    <row r="11" spans="1:2" ht="12.75">
      <c r="A11" t="s">
        <v>117</v>
      </c>
      <c r="B11" s="8">
        <v>2511.5</v>
      </c>
    </row>
    <row r="12" spans="1:2" ht="12.75">
      <c r="A12" t="s">
        <v>120</v>
      </c>
      <c r="B12" s="8">
        <v>2501.1</v>
      </c>
    </row>
    <row r="13" spans="1:2" ht="12.75">
      <c r="A13" t="s">
        <v>115</v>
      </c>
      <c r="B13" s="8">
        <v>2094.8</v>
      </c>
    </row>
    <row r="14" spans="1:2" ht="12.75">
      <c r="A14" t="s">
        <v>57</v>
      </c>
      <c r="B14" s="8">
        <v>1734.1</v>
      </c>
    </row>
    <row r="15" spans="1:2" ht="12.75">
      <c r="A15" t="s">
        <v>47</v>
      </c>
      <c r="B15" s="8">
        <v>1505</v>
      </c>
    </row>
    <row r="17" spans="1:2" ht="12.75">
      <c r="A17" s="99" t="s">
        <v>79</v>
      </c>
      <c r="B17" s="17">
        <v>120511</v>
      </c>
    </row>
    <row r="19" spans="1:7" ht="42.75" customHeight="1">
      <c r="A19" s="353" t="s">
        <v>414</v>
      </c>
      <c r="B19" s="353"/>
      <c r="C19" s="353"/>
      <c r="D19" s="353"/>
      <c r="E19" s="353"/>
      <c r="F19" s="353"/>
      <c r="G19" s="353"/>
    </row>
    <row r="21" spans="1:7" ht="42" customHeight="1">
      <c r="A21" s="388" t="s">
        <v>398</v>
      </c>
      <c r="B21" s="388"/>
      <c r="C21" s="388"/>
      <c r="D21" s="388"/>
      <c r="E21" s="388"/>
      <c r="F21" s="388"/>
      <c r="G21" s="388"/>
    </row>
  </sheetData>
  <mergeCells count="3">
    <mergeCell ref="A19:G19"/>
    <mergeCell ref="A21:G21"/>
    <mergeCell ref="A1:G1"/>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9.140625" defaultRowHeight="12.75"/>
  <cols>
    <col min="1" max="1" width="4.7109375" style="0" customWidth="1"/>
    <col min="2" max="2" width="2.140625" style="0" customWidth="1"/>
    <col min="3" max="3" width="15.8515625" style="0" customWidth="1"/>
  </cols>
  <sheetData>
    <row r="1" spans="1:2" ht="12.75">
      <c r="A1" s="1" t="s">
        <v>143</v>
      </c>
      <c r="B1" s="1"/>
    </row>
    <row r="3" spans="1:4" ht="28.5" customHeight="1">
      <c r="A3" s="25" t="s">
        <v>39</v>
      </c>
      <c r="B3" s="25"/>
      <c r="C3" s="3" t="s">
        <v>40</v>
      </c>
      <c r="D3" s="4"/>
    </row>
    <row r="4" ht="12.75">
      <c r="C4" s="254" t="s">
        <v>42</v>
      </c>
    </row>
    <row r="5" ht="12.75">
      <c r="C5" s="254"/>
    </row>
    <row r="6" spans="1:3" ht="12.75">
      <c r="A6" s="80">
        <v>1950</v>
      </c>
      <c r="B6" s="80"/>
      <c r="C6" s="8">
        <v>200</v>
      </c>
    </row>
    <row r="7" spans="1:4" ht="12.75">
      <c r="A7" s="80">
        <v>1955</v>
      </c>
      <c r="B7" s="80"/>
      <c r="C7" s="8">
        <v>262</v>
      </c>
      <c r="D7" s="133"/>
    </row>
    <row r="8" spans="1:4" ht="12.75">
      <c r="A8" s="80">
        <v>1960</v>
      </c>
      <c r="B8" s="80"/>
      <c r="C8" s="8">
        <v>374</v>
      </c>
      <c r="D8" s="133"/>
    </row>
    <row r="9" spans="1:4" ht="12.75">
      <c r="A9" s="80">
        <v>1965</v>
      </c>
      <c r="B9" s="80"/>
      <c r="C9" s="8">
        <v>556</v>
      </c>
      <c r="D9" s="133"/>
    </row>
    <row r="10" spans="1:4" ht="12.75">
      <c r="A10" s="80">
        <v>1970</v>
      </c>
      <c r="B10" s="80"/>
      <c r="C10" s="8">
        <v>711</v>
      </c>
      <c r="D10" s="133"/>
    </row>
    <row r="11" spans="1:4" ht="12.75">
      <c r="A11" s="80">
        <v>1975</v>
      </c>
      <c r="B11" s="80"/>
      <c r="C11" s="8">
        <v>1300</v>
      </c>
      <c r="D11" s="133"/>
    </row>
    <row r="12" spans="1:4" ht="12.75">
      <c r="A12" s="80">
        <v>1980</v>
      </c>
      <c r="B12" s="80"/>
      <c r="C12" s="8">
        <v>3887</v>
      </c>
      <c r="D12" s="133"/>
    </row>
    <row r="13" spans="1:4" ht="12.75">
      <c r="A13" s="80">
        <v>1985</v>
      </c>
      <c r="B13" s="80"/>
      <c r="C13" s="8">
        <v>4764</v>
      </c>
      <c r="D13" s="133"/>
    </row>
    <row r="14" spans="1:4" ht="12.75">
      <c r="A14" s="80">
        <v>1990</v>
      </c>
      <c r="B14" s="80"/>
      <c r="C14" s="8">
        <v>5832</v>
      </c>
      <c r="D14" s="133"/>
    </row>
    <row r="15" spans="1:4" ht="12.75">
      <c r="A15" s="80">
        <v>1995</v>
      </c>
      <c r="B15" s="80"/>
      <c r="C15" s="8">
        <v>6833</v>
      </c>
      <c r="D15" s="133"/>
    </row>
    <row r="16" spans="1:4" ht="12.75">
      <c r="A16" s="80">
        <v>2000</v>
      </c>
      <c r="B16" s="80"/>
      <c r="C16" s="8">
        <v>7972</v>
      </c>
      <c r="D16" s="133"/>
    </row>
    <row r="17" spans="1:4" ht="12.75">
      <c r="A17" s="80">
        <v>2005</v>
      </c>
      <c r="B17" s="80"/>
      <c r="C17" s="8">
        <v>8933</v>
      </c>
      <c r="D17" s="133"/>
    </row>
    <row r="18" spans="1:4" ht="14.25">
      <c r="A18" s="261">
        <v>2007</v>
      </c>
      <c r="B18" s="262" t="s">
        <v>144</v>
      </c>
      <c r="C18" s="20">
        <f>9732-2687+2936-13</f>
        <v>9968</v>
      </c>
      <c r="D18" s="133"/>
    </row>
    <row r="19" spans="1:4" ht="14.25">
      <c r="A19" s="263">
        <v>2009</v>
      </c>
      <c r="B19" s="264" t="s">
        <v>144</v>
      </c>
      <c r="C19" s="18">
        <v>10500</v>
      </c>
      <c r="D19" s="133"/>
    </row>
    <row r="21" ht="12.75">
      <c r="A21" s="41" t="s">
        <v>145</v>
      </c>
    </row>
    <row r="23" spans="1:8" ht="12.75" customHeight="1">
      <c r="A23" s="380" t="s">
        <v>0</v>
      </c>
      <c r="B23" s="380"/>
      <c r="C23" s="380"/>
      <c r="D23" s="380"/>
      <c r="E23" s="380"/>
      <c r="F23" s="380"/>
      <c r="G23" s="380"/>
      <c r="H23" s="380"/>
    </row>
    <row r="24" spans="1:8" ht="12.75">
      <c r="A24" s="380"/>
      <c r="B24" s="380"/>
      <c r="C24" s="380"/>
      <c r="D24" s="380"/>
      <c r="E24" s="380"/>
      <c r="F24" s="380"/>
      <c r="G24" s="380"/>
      <c r="H24" s="380"/>
    </row>
    <row r="25" spans="1:8" ht="12.75">
      <c r="A25" s="380"/>
      <c r="B25" s="380"/>
      <c r="C25" s="380"/>
      <c r="D25" s="380"/>
      <c r="E25" s="380"/>
      <c r="F25" s="380"/>
      <c r="G25" s="380"/>
      <c r="H25" s="380"/>
    </row>
    <row r="26" spans="1:8" ht="12.75">
      <c r="A26" s="380"/>
      <c r="B26" s="380"/>
      <c r="C26" s="380"/>
      <c r="D26" s="380"/>
      <c r="E26" s="380"/>
      <c r="F26" s="380"/>
      <c r="G26" s="380"/>
      <c r="H26" s="380"/>
    </row>
    <row r="27" spans="1:8" ht="12.75">
      <c r="A27" s="380"/>
      <c r="B27" s="380"/>
      <c r="C27" s="380"/>
      <c r="D27" s="380"/>
      <c r="E27" s="380"/>
      <c r="F27" s="380"/>
      <c r="G27" s="380"/>
      <c r="H27" s="380"/>
    </row>
    <row r="28" spans="1:8" ht="12.75">
      <c r="A28" s="380"/>
      <c r="B28" s="380"/>
      <c r="C28" s="380"/>
      <c r="D28" s="380"/>
      <c r="E28" s="380"/>
      <c r="F28" s="380"/>
      <c r="G28" s="380"/>
      <c r="H28" s="380"/>
    </row>
    <row r="29" spans="1:8" ht="12.75">
      <c r="A29" s="380"/>
      <c r="B29" s="380"/>
      <c r="C29" s="380"/>
      <c r="D29" s="380"/>
      <c r="E29" s="380"/>
      <c r="F29" s="380"/>
      <c r="G29" s="380"/>
      <c r="H29" s="380"/>
    </row>
    <row r="30" spans="1:8" ht="12.75">
      <c r="A30" s="380"/>
      <c r="B30" s="380"/>
      <c r="C30" s="380"/>
      <c r="D30" s="380"/>
      <c r="E30" s="380"/>
      <c r="F30" s="380"/>
      <c r="G30" s="380"/>
      <c r="H30" s="380"/>
    </row>
    <row r="31" spans="1:8" ht="12.75">
      <c r="A31" s="380"/>
      <c r="B31" s="380"/>
      <c r="C31" s="380"/>
      <c r="D31" s="380"/>
      <c r="E31" s="380"/>
      <c r="F31" s="380"/>
      <c r="G31" s="380"/>
      <c r="H31" s="380"/>
    </row>
    <row r="33" spans="1:8" ht="52.5" customHeight="1">
      <c r="A33" s="388" t="s">
        <v>398</v>
      </c>
      <c r="B33" s="388"/>
      <c r="C33" s="388"/>
      <c r="D33" s="388"/>
      <c r="E33" s="388"/>
      <c r="F33" s="388"/>
      <c r="G33" s="388"/>
      <c r="H33" s="388"/>
    </row>
  </sheetData>
  <mergeCells count="2">
    <mergeCell ref="A23:H31"/>
    <mergeCell ref="A33:H33"/>
  </mergeCell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H44"/>
  <sheetViews>
    <sheetView workbookViewId="0" topLeftCell="A1">
      <selection activeCell="A1" sqref="A1"/>
    </sheetView>
  </sheetViews>
  <sheetFormatPr defaultColWidth="9.140625" defaultRowHeight="12.75"/>
  <cols>
    <col min="1" max="1" width="17.7109375" style="0" customWidth="1"/>
  </cols>
  <sheetData>
    <row r="1" ht="12.75">
      <c r="A1" s="1" t="s">
        <v>146</v>
      </c>
    </row>
    <row r="3" spans="1:6" ht="23.25" customHeight="1">
      <c r="A3" s="2" t="s">
        <v>73</v>
      </c>
      <c r="B3" s="124">
        <v>1990</v>
      </c>
      <c r="C3" s="124">
        <v>1995</v>
      </c>
      <c r="D3" s="124">
        <v>2000</v>
      </c>
      <c r="E3" s="124">
        <v>2005</v>
      </c>
      <c r="F3" s="124" t="s">
        <v>147</v>
      </c>
    </row>
    <row r="4" spans="2:6" ht="12.75">
      <c r="B4" s="364" t="s">
        <v>42</v>
      </c>
      <c r="C4" s="364"/>
      <c r="D4" s="364"/>
      <c r="E4" s="364"/>
      <c r="F4" s="364"/>
    </row>
    <row r="6" spans="1:6" ht="12.75">
      <c r="A6" t="s">
        <v>114</v>
      </c>
      <c r="B6" s="232">
        <v>0</v>
      </c>
      <c r="C6" s="232">
        <v>0.17</v>
      </c>
      <c r="D6" s="232">
        <v>0.2</v>
      </c>
      <c r="E6" s="232">
        <v>0.2</v>
      </c>
      <c r="F6" s="232">
        <v>0.2</v>
      </c>
    </row>
    <row r="7" spans="1:6" ht="12.75">
      <c r="A7" t="s">
        <v>115</v>
      </c>
      <c r="B7" s="232">
        <v>0</v>
      </c>
      <c r="C7" s="232">
        <v>0</v>
      </c>
      <c r="D7" s="232">
        <v>0</v>
      </c>
      <c r="E7" s="232">
        <v>1.1</v>
      </c>
      <c r="F7" s="232">
        <v>1.1</v>
      </c>
    </row>
    <row r="8" spans="1:6" ht="12.75">
      <c r="A8" t="s">
        <v>48</v>
      </c>
      <c r="B8" s="232">
        <v>19.2</v>
      </c>
      <c r="C8" s="232">
        <v>28.78</v>
      </c>
      <c r="D8" s="232">
        <v>29.2</v>
      </c>
      <c r="E8" s="232">
        <v>27.8</v>
      </c>
      <c r="F8" s="232">
        <v>27.8</v>
      </c>
    </row>
    <row r="9" spans="1:6" ht="12.75">
      <c r="A9" t="s">
        <v>148</v>
      </c>
      <c r="B9" s="232">
        <v>0</v>
      </c>
      <c r="C9" s="232">
        <v>55</v>
      </c>
      <c r="D9" s="232">
        <v>142.5</v>
      </c>
      <c r="E9" s="232">
        <v>163</v>
      </c>
      <c r="F9" s="232">
        <v>162.5</v>
      </c>
    </row>
    <row r="10" spans="1:6" ht="12.75">
      <c r="A10" t="s">
        <v>149</v>
      </c>
      <c r="B10" s="232">
        <v>95</v>
      </c>
      <c r="C10" s="232">
        <v>105</v>
      </c>
      <c r="D10" s="232">
        <v>161</v>
      </c>
      <c r="E10" s="232">
        <v>151</v>
      </c>
      <c r="F10" s="232">
        <v>204.2</v>
      </c>
    </row>
    <row r="11" spans="1:6" ht="12.75">
      <c r="A11" t="s">
        <v>150</v>
      </c>
      <c r="B11" s="232">
        <v>0</v>
      </c>
      <c r="C11" s="232">
        <v>0</v>
      </c>
      <c r="D11" s="232">
        <v>7.3</v>
      </c>
      <c r="E11" s="232">
        <v>7.3</v>
      </c>
      <c r="F11" s="232">
        <v>7.3</v>
      </c>
    </row>
    <row r="12" spans="1:6" ht="12.75">
      <c r="A12" t="s">
        <v>77</v>
      </c>
      <c r="B12" s="232">
        <v>4.2</v>
      </c>
      <c r="C12" s="232">
        <v>4.2</v>
      </c>
      <c r="D12" s="232">
        <v>4.2</v>
      </c>
      <c r="E12" s="232">
        <v>14.7</v>
      </c>
      <c r="F12" s="232">
        <v>14.7</v>
      </c>
    </row>
    <row r="13" spans="1:6" ht="12.75">
      <c r="A13" t="s">
        <v>44</v>
      </c>
      <c r="B13" s="232">
        <v>0</v>
      </c>
      <c r="C13" s="232">
        <v>0</v>
      </c>
      <c r="D13" s="232">
        <v>0</v>
      </c>
      <c r="E13" s="232">
        <v>0.2</v>
      </c>
      <c r="F13" s="232">
        <v>8.4</v>
      </c>
    </row>
    <row r="14" spans="1:6" ht="12.75">
      <c r="A14" t="s">
        <v>151</v>
      </c>
      <c r="B14" s="232">
        <v>0</v>
      </c>
      <c r="C14" s="232">
        <v>33.4</v>
      </c>
      <c r="D14" s="232">
        <v>33.4</v>
      </c>
      <c r="E14" s="232">
        <v>33</v>
      </c>
      <c r="F14" s="232">
        <v>53</v>
      </c>
    </row>
    <row r="15" spans="1:6" ht="12.75">
      <c r="A15" t="s">
        <v>152</v>
      </c>
      <c r="B15" s="232">
        <v>44.6</v>
      </c>
      <c r="C15" s="232">
        <v>50</v>
      </c>
      <c r="D15" s="232">
        <v>170</v>
      </c>
      <c r="E15" s="232">
        <v>202</v>
      </c>
      <c r="F15" s="232">
        <v>421.2</v>
      </c>
    </row>
    <row r="16" spans="1:6" ht="12.75">
      <c r="A16" t="s">
        <v>153</v>
      </c>
      <c r="B16" s="232">
        <v>144.75</v>
      </c>
      <c r="C16" s="232">
        <v>309.75</v>
      </c>
      <c r="D16" s="232">
        <v>589.5</v>
      </c>
      <c r="E16" s="232">
        <v>797</v>
      </c>
      <c r="F16" s="232">
        <v>992</v>
      </c>
    </row>
    <row r="17" spans="1:6" ht="12.75">
      <c r="A17" t="s">
        <v>75</v>
      </c>
      <c r="B17" s="232">
        <v>545</v>
      </c>
      <c r="C17" s="232">
        <v>631.7</v>
      </c>
      <c r="D17" s="232">
        <v>785</v>
      </c>
      <c r="E17" s="232">
        <v>791</v>
      </c>
      <c r="F17" s="232">
        <v>810.5</v>
      </c>
    </row>
    <row r="18" spans="1:6" ht="12.75">
      <c r="A18" t="s">
        <v>58</v>
      </c>
      <c r="B18" s="232">
        <v>214.6</v>
      </c>
      <c r="C18" s="232">
        <v>413.71</v>
      </c>
      <c r="D18" s="232">
        <v>546.9</v>
      </c>
      <c r="E18" s="232">
        <v>535</v>
      </c>
      <c r="F18" s="232">
        <v>535.2</v>
      </c>
    </row>
    <row r="19" spans="1:6" ht="12.75">
      <c r="A19" t="s">
        <v>154</v>
      </c>
      <c r="B19" s="232">
        <v>45</v>
      </c>
      <c r="C19" s="232">
        <v>45</v>
      </c>
      <c r="D19" s="232">
        <v>45</v>
      </c>
      <c r="E19" s="232">
        <v>129</v>
      </c>
      <c r="F19" s="232">
        <v>128.8</v>
      </c>
    </row>
    <row r="20" spans="1:6" ht="12.75">
      <c r="A20" t="s">
        <v>127</v>
      </c>
      <c r="B20" s="232">
        <v>700</v>
      </c>
      <c r="C20" s="232">
        <v>753</v>
      </c>
      <c r="D20" s="232">
        <v>755</v>
      </c>
      <c r="E20" s="232">
        <v>953</v>
      </c>
      <c r="F20" s="232">
        <v>953</v>
      </c>
    </row>
    <row r="21" spans="1:6" ht="12.75">
      <c r="A21" t="s">
        <v>129</v>
      </c>
      <c r="B21" s="232">
        <v>283.2</v>
      </c>
      <c r="C21" s="232">
        <v>286</v>
      </c>
      <c r="D21" s="232">
        <v>437</v>
      </c>
      <c r="E21" s="232">
        <v>435</v>
      </c>
      <c r="F21" s="232">
        <v>471.6</v>
      </c>
    </row>
    <row r="22" spans="1:6" ht="12.75">
      <c r="A22" t="s">
        <v>155</v>
      </c>
      <c r="B22" s="232">
        <v>35</v>
      </c>
      <c r="C22" s="232">
        <v>70</v>
      </c>
      <c r="D22" s="232">
        <v>70</v>
      </c>
      <c r="E22" s="232">
        <v>77</v>
      </c>
      <c r="F22" s="232">
        <v>87.4</v>
      </c>
    </row>
    <row r="23" spans="1:6" ht="12.75">
      <c r="A23" t="s">
        <v>156</v>
      </c>
      <c r="B23" s="232">
        <v>0</v>
      </c>
      <c r="C23" s="232">
        <v>0</v>
      </c>
      <c r="D23" s="232">
        <v>0</v>
      </c>
      <c r="E23" s="232">
        <v>6</v>
      </c>
      <c r="F23" s="232">
        <v>56</v>
      </c>
    </row>
    <row r="24" spans="1:6" ht="12.75">
      <c r="A24" t="s">
        <v>157</v>
      </c>
      <c r="B24" s="232">
        <v>891</v>
      </c>
      <c r="C24" s="232">
        <v>1227</v>
      </c>
      <c r="D24" s="232">
        <v>1909</v>
      </c>
      <c r="E24" s="232">
        <v>1930</v>
      </c>
      <c r="F24" s="232">
        <v>1969.7</v>
      </c>
    </row>
    <row r="25" spans="1:6" ht="12.75">
      <c r="A25" t="s">
        <v>131</v>
      </c>
      <c r="B25" s="232">
        <v>3</v>
      </c>
      <c r="C25" s="232">
        <v>5</v>
      </c>
      <c r="D25" s="232">
        <v>16</v>
      </c>
      <c r="E25" s="232">
        <v>16</v>
      </c>
      <c r="F25" s="232">
        <v>23</v>
      </c>
    </row>
    <row r="26" spans="1:6" ht="12.75">
      <c r="A26" t="s">
        <v>158</v>
      </c>
      <c r="B26" s="232">
        <v>11</v>
      </c>
      <c r="C26" s="232">
        <v>11</v>
      </c>
      <c r="D26" s="232">
        <v>23</v>
      </c>
      <c r="E26" s="232">
        <v>79</v>
      </c>
      <c r="F26" s="232">
        <v>79</v>
      </c>
    </row>
    <row r="27" spans="1:6" ht="12.75">
      <c r="A27" t="s">
        <v>137</v>
      </c>
      <c r="B27" s="232">
        <v>0.3</v>
      </c>
      <c r="C27" s="232">
        <v>0.3</v>
      </c>
      <c r="D27" s="232">
        <v>0.3</v>
      </c>
      <c r="E27" s="232">
        <v>0.3</v>
      </c>
      <c r="F27" s="232">
        <v>0.3</v>
      </c>
    </row>
    <row r="28" spans="1:6" ht="12.75">
      <c r="A28" t="s">
        <v>139</v>
      </c>
      <c r="B28" s="232">
        <v>20.6</v>
      </c>
      <c r="C28" s="232">
        <v>20.4</v>
      </c>
      <c r="D28" s="232">
        <v>20.4</v>
      </c>
      <c r="E28" s="232">
        <v>20</v>
      </c>
      <c r="F28" s="232">
        <v>38</v>
      </c>
    </row>
    <row r="29" spans="1:6" ht="12.75">
      <c r="A29" s="29" t="s">
        <v>57</v>
      </c>
      <c r="B29" s="265">
        <v>2774.6</v>
      </c>
      <c r="C29" s="265">
        <v>2816.7</v>
      </c>
      <c r="D29" s="265">
        <v>2228</v>
      </c>
      <c r="E29" s="265">
        <v>2564</v>
      </c>
      <c r="F29" s="265">
        <v>2923.5</v>
      </c>
    </row>
    <row r="30" spans="2:6" ht="12.75">
      <c r="B30" s="232"/>
      <c r="C30" s="232"/>
      <c r="D30" s="232"/>
      <c r="E30" s="232"/>
      <c r="F30" s="232"/>
    </row>
    <row r="31" spans="1:6" ht="12.75">
      <c r="A31" s="25" t="s">
        <v>79</v>
      </c>
      <c r="B31" s="239">
        <f>SUM(B6:B29)</f>
        <v>5831.049999999999</v>
      </c>
      <c r="C31" s="239">
        <f>SUM(C6:C29)</f>
        <v>6866.110000000001</v>
      </c>
      <c r="D31" s="239">
        <f>SUM(D6:D29)</f>
        <v>7972.9</v>
      </c>
      <c r="E31" s="239">
        <f>SUM(E6:E29)</f>
        <v>8932.6</v>
      </c>
      <c r="F31" s="239">
        <f>SUM(F6:F29)</f>
        <v>9968.4</v>
      </c>
    </row>
    <row r="33" spans="1:4" ht="12.75">
      <c r="A33" t="s">
        <v>161</v>
      </c>
      <c r="D33" s="232"/>
    </row>
    <row r="35" spans="1:7" ht="12.75" customHeight="1">
      <c r="A35" s="380" t="s">
        <v>1</v>
      </c>
      <c r="B35" s="380"/>
      <c r="C35" s="380"/>
      <c r="D35" s="380"/>
      <c r="E35" s="380"/>
      <c r="F35" s="380"/>
      <c r="G35" s="123"/>
    </row>
    <row r="36" spans="1:7" ht="12.75">
      <c r="A36" s="380"/>
      <c r="B36" s="380"/>
      <c r="C36" s="380"/>
      <c r="D36" s="380"/>
      <c r="E36" s="380"/>
      <c r="F36" s="380"/>
      <c r="G36" s="123"/>
    </row>
    <row r="37" spans="1:7" ht="12.75">
      <c r="A37" s="380"/>
      <c r="B37" s="380"/>
      <c r="C37" s="380"/>
      <c r="D37" s="380"/>
      <c r="E37" s="380"/>
      <c r="F37" s="380"/>
      <c r="G37" s="123"/>
    </row>
    <row r="38" spans="1:7" ht="12.75">
      <c r="A38" s="380"/>
      <c r="B38" s="380"/>
      <c r="C38" s="380"/>
      <c r="D38" s="380"/>
      <c r="E38" s="380"/>
      <c r="F38" s="380"/>
      <c r="G38" s="123"/>
    </row>
    <row r="39" spans="1:7" ht="12.75">
      <c r="A39" s="380"/>
      <c r="B39" s="380"/>
      <c r="C39" s="380"/>
      <c r="D39" s="380"/>
      <c r="E39" s="380"/>
      <c r="F39" s="380"/>
      <c r="G39" s="123"/>
    </row>
    <row r="40" spans="1:7" ht="12.75">
      <c r="A40" s="380"/>
      <c r="B40" s="380"/>
      <c r="C40" s="380"/>
      <c r="D40" s="380"/>
      <c r="E40" s="380"/>
      <c r="F40" s="380"/>
      <c r="G40" s="123"/>
    </row>
    <row r="41" spans="1:7" ht="12.75">
      <c r="A41" s="380"/>
      <c r="B41" s="380"/>
      <c r="C41" s="380"/>
      <c r="D41" s="380"/>
      <c r="E41" s="380"/>
      <c r="F41" s="380"/>
      <c r="G41" s="123"/>
    </row>
    <row r="42" spans="1:7" ht="12.75">
      <c r="A42" s="380"/>
      <c r="B42" s="380"/>
      <c r="C42" s="380"/>
      <c r="D42" s="380"/>
      <c r="E42" s="380"/>
      <c r="F42" s="380"/>
      <c r="G42" s="123"/>
    </row>
    <row r="44" spans="1:8" ht="54" customHeight="1">
      <c r="A44" s="388" t="s">
        <v>398</v>
      </c>
      <c r="B44" s="388"/>
      <c r="C44" s="388"/>
      <c r="D44" s="388"/>
      <c r="E44" s="388"/>
      <c r="F44" s="388"/>
      <c r="G44" s="38"/>
      <c r="H44" s="38"/>
    </row>
  </sheetData>
  <mergeCells count="3">
    <mergeCell ref="B4:F4"/>
    <mergeCell ref="A35:F42"/>
    <mergeCell ref="A44:F44"/>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9.140625" defaultRowHeight="12.75"/>
  <cols>
    <col min="1" max="1" width="9.140625" style="269" customWidth="1"/>
    <col min="2" max="2" width="20.00390625" style="266" customWidth="1"/>
    <col min="3" max="16384" width="9.140625" style="266" customWidth="1"/>
  </cols>
  <sheetData>
    <row r="1" ht="12.75">
      <c r="A1" s="241" t="s">
        <v>162</v>
      </c>
    </row>
    <row r="3" spans="1:2" ht="12.75">
      <c r="A3" s="267" t="s">
        <v>39</v>
      </c>
      <c r="B3" s="268" t="s">
        <v>163</v>
      </c>
    </row>
    <row r="4" ht="12.75">
      <c r="B4" s="270" t="s">
        <v>164</v>
      </c>
    </row>
    <row r="6" spans="1:2" ht="12.75">
      <c r="A6" s="269">
        <v>1965</v>
      </c>
      <c r="B6" s="260">
        <v>926.4671151504795</v>
      </c>
    </row>
    <row r="7" spans="1:2" ht="12.75">
      <c r="A7" s="269">
        <v>1966</v>
      </c>
      <c r="B7" s="260">
        <v>991.3959367141156</v>
      </c>
    </row>
    <row r="8" spans="1:2" ht="12.75">
      <c r="A8" s="269">
        <v>1967</v>
      </c>
      <c r="B8" s="260">
        <v>1015.2154698979534</v>
      </c>
    </row>
    <row r="9" spans="1:2" ht="12.75">
      <c r="A9" s="269">
        <v>1968</v>
      </c>
      <c r="B9" s="260">
        <v>1066.1815392312872</v>
      </c>
    </row>
    <row r="10" spans="1:2" ht="12.75">
      <c r="A10" s="269">
        <v>1969</v>
      </c>
      <c r="B10" s="260">
        <v>1129.878229005024</v>
      </c>
    </row>
    <row r="11" spans="1:2" ht="12.75">
      <c r="A11" s="269">
        <v>1970</v>
      </c>
      <c r="B11" s="260">
        <v>1179.36810876866</v>
      </c>
    </row>
    <row r="12" spans="1:2" ht="12.75">
      <c r="A12" s="269">
        <v>1971</v>
      </c>
      <c r="B12" s="260">
        <v>1229.7430005302763</v>
      </c>
    </row>
    <row r="13" spans="1:2" ht="12.75">
      <c r="A13" s="269">
        <v>1972</v>
      </c>
      <c r="B13" s="260">
        <v>1286.6977489929027</v>
      </c>
    </row>
    <row r="14" spans="1:2" ht="12.75">
      <c r="A14" s="269">
        <v>1973</v>
      </c>
      <c r="B14" s="260">
        <v>1299.3335504898726</v>
      </c>
    </row>
    <row r="15" spans="1:2" ht="12.75">
      <c r="A15" s="269">
        <v>1974</v>
      </c>
      <c r="B15" s="260">
        <v>1420.7463391504787</v>
      </c>
    </row>
    <row r="16" spans="1:2" ht="12.75">
      <c r="A16" s="269">
        <v>1975</v>
      </c>
      <c r="B16" s="260">
        <v>1439.6281385206446</v>
      </c>
    </row>
    <row r="17" spans="1:2" ht="12.75">
      <c r="A17" s="269">
        <v>1976</v>
      </c>
      <c r="B17" s="260">
        <v>1441.884556363069</v>
      </c>
    </row>
    <row r="18" spans="1:2" ht="12.75">
      <c r="A18" s="269">
        <v>1977</v>
      </c>
      <c r="B18" s="260">
        <v>1478.5253106196353</v>
      </c>
    </row>
    <row r="19" spans="1:2" ht="12.75">
      <c r="A19" s="269">
        <v>1978</v>
      </c>
      <c r="B19" s="260">
        <v>1590.0688578297356</v>
      </c>
    </row>
    <row r="20" spans="1:6" ht="12.75">
      <c r="A20" s="269">
        <v>1979</v>
      </c>
      <c r="B20" s="260">
        <v>1665.0024041718077</v>
      </c>
      <c r="F20" s="255"/>
    </row>
    <row r="21" spans="1:6" ht="12.75">
      <c r="A21" s="269">
        <v>1980</v>
      </c>
      <c r="B21" s="260">
        <v>1698.1837592248028</v>
      </c>
      <c r="F21" s="255"/>
    </row>
    <row r="22" spans="1:6" ht="12.75">
      <c r="A22" s="269">
        <v>1981</v>
      </c>
      <c r="B22" s="260">
        <v>1730.6350924131516</v>
      </c>
      <c r="F22" s="255"/>
    </row>
    <row r="23" spans="1:6" ht="12.75">
      <c r="A23" s="269">
        <v>1982</v>
      </c>
      <c r="B23" s="260">
        <v>1800.1212688542598</v>
      </c>
      <c r="F23" s="255"/>
    </row>
    <row r="24" spans="1:6" ht="12.75">
      <c r="A24" s="269">
        <v>1983</v>
      </c>
      <c r="B24" s="260">
        <v>1883.8792579153348</v>
      </c>
      <c r="F24" s="255"/>
    </row>
    <row r="25" spans="1:6" ht="12.75">
      <c r="A25" s="269">
        <v>1984</v>
      </c>
      <c r="B25" s="260">
        <v>1947.2832983123958</v>
      </c>
      <c r="F25" s="255"/>
    </row>
    <row r="26" spans="1:6" ht="12.75">
      <c r="A26" s="269">
        <v>1985</v>
      </c>
      <c r="B26" s="260">
        <v>1980.5995074818034</v>
      </c>
      <c r="F26" s="255"/>
    </row>
    <row r="27" spans="1:6" ht="12.75">
      <c r="A27" s="269">
        <v>1986</v>
      </c>
      <c r="B27" s="260">
        <v>2006.2604760004206</v>
      </c>
      <c r="F27" s="255"/>
    </row>
    <row r="28" spans="1:6" ht="12.75">
      <c r="A28" s="269">
        <v>1987</v>
      </c>
      <c r="B28" s="260">
        <v>2040.0318038387827</v>
      </c>
      <c r="F28" s="255"/>
    </row>
    <row r="29" spans="1:6" ht="12.75">
      <c r="A29" s="269">
        <v>1988</v>
      </c>
      <c r="B29" s="260">
        <v>2093.561401447872</v>
      </c>
      <c r="F29" s="255"/>
    </row>
    <row r="30" spans="1:6" ht="12.75">
      <c r="A30" s="269">
        <v>1989</v>
      </c>
      <c r="B30" s="260">
        <v>2088.683668237828</v>
      </c>
      <c r="F30" s="255"/>
    </row>
    <row r="31" spans="1:6" ht="12.75">
      <c r="A31" s="269">
        <v>1990</v>
      </c>
      <c r="B31" s="260">
        <v>2163.5399515794907</v>
      </c>
      <c r="F31" s="255"/>
    </row>
    <row r="32" spans="1:6" ht="12.75">
      <c r="A32" s="269">
        <v>1991</v>
      </c>
      <c r="B32" s="260">
        <v>2211.1248417427723</v>
      </c>
      <c r="F32" s="255"/>
    </row>
    <row r="33" spans="1:2" ht="12.75">
      <c r="A33" s="269">
        <v>1992</v>
      </c>
      <c r="B33" s="260">
        <v>2213.9021887474673</v>
      </c>
    </row>
    <row r="34" spans="1:2" ht="12.75">
      <c r="A34" s="269">
        <v>1993</v>
      </c>
      <c r="B34" s="260">
        <v>2343.9350981585994</v>
      </c>
    </row>
    <row r="35" spans="1:2" ht="12.75">
      <c r="A35" s="269">
        <v>1994</v>
      </c>
      <c r="B35" s="260">
        <v>2357.3487831423026</v>
      </c>
    </row>
    <row r="36" spans="1:2" ht="12.75">
      <c r="A36" s="269">
        <v>1995</v>
      </c>
      <c r="B36" s="260">
        <v>2483.940265196278</v>
      </c>
    </row>
    <row r="37" spans="1:2" ht="12.75">
      <c r="A37" s="269">
        <v>1996</v>
      </c>
      <c r="B37" s="260">
        <v>2517.559549245246</v>
      </c>
    </row>
    <row r="38" spans="1:2" ht="12.75">
      <c r="A38" s="269">
        <v>1997</v>
      </c>
      <c r="B38" s="260">
        <v>2561.763645749445</v>
      </c>
    </row>
    <row r="39" spans="1:2" ht="12.75">
      <c r="A39" s="269">
        <v>1998</v>
      </c>
      <c r="B39" s="260">
        <v>2596.894671019807</v>
      </c>
    </row>
    <row r="40" spans="1:2" ht="12.75">
      <c r="A40" s="269">
        <v>1999</v>
      </c>
      <c r="B40" s="260">
        <v>2619.2305257443522</v>
      </c>
    </row>
    <row r="41" spans="1:2" ht="12.75">
      <c r="A41" s="269">
        <v>2000</v>
      </c>
      <c r="B41" s="260">
        <v>2653.6598494152477</v>
      </c>
    </row>
    <row r="42" spans="1:2" ht="12.75">
      <c r="A42" s="269">
        <v>2001</v>
      </c>
      <c r="B42" s="260">
        <v>2591.1862743337097</v>
      </c>
    </row>
    <row r="43" spans="1:2" ht="12.75">
      <c r="A43" s="269">
        <v>2002</v>
      </c>
      <c r="B43" s="260">
        <v>2639.2091007444465</v>
      </c>
    </row>
    <row r="44" spans="1:2" ht="12.75">
      <c r="A44" s="269">
        <v>2003</v>
      </c>
      <c r="B44" s="260">
        <v>2637.3340690873597</v>
      </c>
    </row>
    <row r="45" spans="1:2" ht="12.75">
      <c r="A45" s="269">
        <v>2004</v>
      </c>
      <c r="B45" s="260">
        <v>2800.3562017625068</v>
      </c>
    </row>
    <row r="46" spans="1:2" ht="12.75">
      <c r="A46" s="269">
        <v>2005</v>
      </c>
      <c r="B46" s="260">
        <v>2908.874909333537</v>
      </c>
    </row>
    <row r="47" spans="1:2" ht="12.75">
      <c r="A47" s="271">
        <v>2006</v>
      </c>
      <c r="B47" s="260">
        <v>3021.89413812381</v>
      </c>
    </row>
    <row r="48" spans="1:2" ht="12.75">
      <c r="A48" s="272">
        <v>2007</v>
      </c>
      <c r="B48" s="260">
        <v>3074.8707394878397</v>
      </c>
    </row>
    <row r="49" spans="1:2" ht="12.75">
      <c r="A49" s="273">
        <v>2008</v>
      </c>
      <c r="B49" s="129">
        <v>3170.9386064077503</v>
      </c>
    </row>
    <row r="51" spans="1:8" ht="12.75">
      <c r="A51" s="80" t="s">
        <v>2</v>
      </c>
      <c r="B51"/>
      <c r="C51"/>
      <c r="D51"/>
      <c r="E51"/>
      <c r="F51"/>
      <c r="G51"/>
      <c r="H51"/>
    </row>
    <row r="52" spans="1:8" ht="12.75">
      <c r="A52" s="80"/>
      <c r="B52"/>
      <c r="C52"/>
      <c r="D52"/>
      <c r="E52"/>
      <c r="F52"/>
      <c r="G52"/>
      <c r="H52"/>
    </row>
    <row r="53" spans="1:8" ht="12.75">
      <c r="A53" s="388" t="s">
        <v>398</v>
      </c>
      <c r="B53" s="388"/>
      <c r="C53" s="388"/>
      <c r="D53" s="388"/>
      <c r="E53" s="388"/>
      <c r="F53" s="388"/>
      <c r="G53" s="388"/>
      <c r="H53" s="388"/>
    </row>
    <row r="54" spans="1:8" ht="12.75">
      <c r="A54" s="388"/>
      <c r="B54" s="388"/>
      <c r="C54" s="388"/>
      <c r="D54" s="388"/>
      <c r="E54" s="388"/>
      <c r="F54" s="388"/>
      <c r="G54" s="388"/>
      <c r="H54" s="388"/>
    </row>
    <row r="55" spans="1:8" ht="12.75">
      <c r="A55" s="388"/>
      <c r="B55" s="388"/>
      <c r="C55" s="388"/>
      <c r="D55" s="388"/>
      <c r="E55" s="388"/>
      <c r="F55" s="388"/>
      <c r="G55" s="388"/>
      <c r="H55" s="388"/>
    </row>
    <row r="57" ht="12.75">
      <c r="A57" s="266"/>
    </row>
  </sheetData>
  <mergeCells count="1">
    <mergeCell ref="A53:H55"/>
  </mergeCells>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1" max="1" width="4.8515625" style="80" customWidth="1"/>
    <col min="2" max="2" width="2.421875" style="80" customWidth="1"/>
    <col min="3" max="3" width="21.140625" style="8" customWidth="1"/>
    <col min="9" max="9" width="11.421875" style="0" customWidth="1"/>
  </cols>
  <sheetData>
    <row r="1" spans="1:2" ht="12.75">
      <c r="A1" s="241" t="s">
        <v>165</v>
      </c>
      <c r="B1" s="241"/>
    </row>
    <row r="3" spans="1:3" s="4" customFormat="1" ht="12.75">
      <c r="A3" s="2" t="s">
        <v>39</v>
      </c>
      <c r="B3" s="2"/>
      <c r="C3" s="274" t="s">
        <v>54</v>
      </c>
    </row>
    <row r="4" spans="1:3" s="4" customFormat="1" ht="12.75">
      <c r="A4" s="53"/>
      <c r="B4" s="53"/>
      <c r="C4" s="275" t="s">
        <v>166</v>
      </c>
    </row>
    <row r="5" ht="12.75">
      <c r="C5" s="242"/>
    </row>
    <row r="6" spans="1:3" ht="12.75">
      <c r="A6" s="80">
        <v>1975</v>
      </c>
      <c r="C6" s="115">
        <v>146.87966035600002</v>
      </c>
    </row>
    <row r="7" spans="1:3" ht="12.75">
      <c r="A7" s="80">
        <f>A6+1</f>
        <v>1976</v>
      </c>
      <c r="C7" s="8">
        <v>175.410241864</v>
      </c>
    </row>
    <row r="8" spans="1:3" ht="12.75">
      <c r="A8" s="80">
        <f aca="true" t="shared" si="0" ref="A8:A32">A7+1</f>
        <v>1977</v>
      </c>
      <c r="C8" s="8">
        <v>388.33291497000005</v>
      </c>
    </row>
    <row r="9" spans="1:3" ht="12.75">
      <c r="A9" s="80">
        <f t="shared" si="0"/>
        <v>1978</v>
      </c>
      <c r="C9" s="8">
        <v>668.091116979</v>
      </c>
    </row>
    <row r="10" spans="1:3" ht="12.75">
      <c r="A10" s="80">
        <f t="shared" si="0"/>
        <v>1979</v>
      </c>
      <c r="C10" s="8">
        <v>933.3198561830001</v>
      </c>
    </row>
    <row r="11" spans="1:3" ht="12.75">
      <c r="A11" s="80">
        <f t="shared" si="0"/>
        <v>1980</v>
      </c>
      <c r="C11" s="8">
        <v>1153.9035187680001</v>
      </c>
    </row>
    <row r="12" spans="1:3" ht="12.75">
      <c r="A12" s="80">
        <f t="shared" si="0"/>
        <v>1981</v>
      </c>
      <c r="C12" s="8">
        <v>1314.784297827</v>
      </c>
    </row>
    <row r="13" spans="1:3" ht="12.75">
      <c r="A13" s="80">
        <f t="shared" si="0"/>
        <v>1982</v>
      </c>
      <c r="C13" s="8">
        <v>1888.565992599</v>
      </c>
    </row>
    <row r="14" spans="1:3" ht="12.75">
      <c r="A14" s="80">
        <f t="shared" si="0"/>
        <v>1983</v>
      </c>
      <c r="C14" s="8">
        <v>2451.51663328</v>
      </c>
    </row>
    <row r="15" spans="1:3" ht="12.75">
      <c r="A15" s="80">
        <f t="shared" si="0"/>
        <v>1984</v>
      </c>
      <c r="C15" s="8">
        <v>3402.5360168800003</v>
      </c>
    </row>
    <row r="16" spans="1:3" ht="12.75">
      <c r="A16" s="80">
        <f t="shared" si="0"/>
        <v>1985</v>
      </c>
      <c r="C16" s="8">
        <v>3732.486908579</v>
      </c>
    </row>
    <row r="17" spans="1:3" ht="12.75">
      <c r="A17" s="80">
        <f t="shared" si="0"/>
        <v>1986</v>
      </c>
      <c r="C17" s="8">
        <v>3485.2218688430003</v>
      </c>
    </row>
    <row r="18" spans="1:3" ht="12.75">
      <c r="A18" s="80">
        <f t="shared" si="0"/>
        <v>1987</v>
      </c>
      <c r="C18" s="8">
        <v>3856.6477725490004</v>
      </c>
    </row>
    <row r="19" spans="1:3" ht="12.75">
      <c r="A19" s="80">
        <f t="shared" si="0"/>
        <v>1988</v>
      </c>
      <c r="C19" s="8">
        <v>3936.6919040020002</v>
      </c>
    </row>
    <row r="20" spans="1:3" ht="12.75">
      <c r="A20" s="80">
        <f t="shared" si="0"/>
        <v>1989</v>
      </c>
      <c r="C20" s="8">
        <v>4013.037626741</v>
      </c>
    </row>
    <row r="21" spans="1:3" ht="12.75">
      <c r="A21" s="80">
        <f t="shared" si="0"/>
        <v>1990</v>
      </c>
      <c r="C21" s="8">
        <v>4018.5852398120005</v>
      </c>
    </row>
    <row r="22" spans="1:3" ht="12.75">
      <c r="A22" s="80">
        <f t="shared" si="0"/>
        <v>1991</v>
      </c>
      <c r="C22" s="8">
        <v>4325.288991023001</v>
      </c>
    </row>
    <row r="23" spans="1:3" ht="12.75">
      <c r="A23" s="80">
        <f t="shared" si="0"/>
        <v>1992</v>
      </c>
      <c r="C23" s="8">
        <v>4196.1088580840005</v>
      </c>
    </row>
    <row r="24" spans="1:3" ht="12.75">
      <c r="A24" s="80">
        <f t="shared" si="0"/>
        <v>1993</v>
      </c>
      <c r="C24" s="8">
        <v>4200.599782951001</v>
      </c>
    </row>
    <row r="25" spans="1:3" ht="12.75">
      <c r="A25" s="80">
        <f t="shared" si="0"/>
        <v>1994</v>
      </c>
      <c r="C25" s="8">
        <v>4458.1675326760005</v>
      </c>
    </row>
    <row r="26" spans="1:3" ht="12.75">
      <c r="A26" s="80">
        <f t="shared" si="0"/>
        <v>1995</v>
      </c>
      <c r="C26" s="8">
        <v>4774.645649774</v>
      </c>
    </row>
    <row r="27" spans="1:3" ht="12.75">
      <c r="A27" s="80">
        <f t="shared" si="0"/>
        <v>1996</v>
      </c>
      <c r="C27" s="8">
        <v>4953.754300352</v>
      </c>
    </row>
    <row r="28" spans="1:3" ht="12.75">
      <c r="A28" s="80">
        <f t="shared" si="0"/>
        <v>1997</v>
      </c>
      <c r="C28" s="8">
        <v>5420.017970367</v>
      </c>
    </row>
    <row r="29" spans="1:3" ht="12.75">
      <c r="A29" s="80">
        <f t="shared" si="0"/>
        <v>1998</v>
      </c>
      <c r="C29" s="8">
        <v>5073.160067404</v>
      </c>
    </row>
    <row r="30" spans="1:3" ht="12.75">
      <c r="A30" s="80">
        <f t="shared" si="0"/>
        <v>1999</v>
      </c>
      <c r="C30" s="8">
        <v>4971.71799982</v>
      </c>
    </row>
    <row r="31" spans="1:3" ht="12.75">
      <c r="A31" s="80">
        <f t="shared" si="0"/>
        <v>2000</v>
      </c>
      <c r="C31" s="8">
        <v>4519.191276457001</v>
      </c>
    </row>
    <row r="32" spans="1:3" ht="12.75">
      <c r="A32" s="80">
        <f t="shared" si="0"/>
        <v>2001</v>
      </c>
      <c r="C32" s="8">
        <v>4873.710168899001</v>
      </c>
    </row>
    <row r="33" spans="1:3" ht="12.75">
      <c r="A33" s="80">
        <f>A32+1</f>
        <v>2002</v>
      </c>
      <c r="C33" s="8">
        <v>5420.282142418</v>
      </c>
    </row>
    <row r="34" spans="1:3" ht="12.75">
      <c r="A34" s="80">
        <f>A33+1</f>
        <v>2003</v>
      </c>
      <c r="C34" s="8">
        <v>6430.211893391001</v>
      </c>
    </row>
    <row r="35" spans="1:3" ht="12.75">
      <c r="A35" s="80">
        <f>A34+1</f>
        <v>2004</v>
      </c>
      <c r="C35" s="8">
        <v>7531.281001959001</v>
      </c>
    </row>
    <row r="36" spans="1:3" ht="12.75">
      <c r="A36" s="80">
        <f>A35+1</f>
        <v>2005</v>
      </c>
      <c r="C36" s="8">
        <v>8275.717841677</v>
      </c>
    </row>
    <row r="37" spans="1:3" ht="12.75">
      <c r="A37" s="80">
        <v>2006</v>
      </c>
      <c r="C37" s="8">
        <v>10292.671451062</v>
      </c>
    </row>
    <row r="38" spans="1:3" s="4" customFormat="1" ht="12.75">
      <c r="A38" s="276">
        <v>2007</v>
      </c>
      <c r="C38" s="9">
        <v>13112.708095487002</v>
      </c>
    </row>
    <row r="39" spans="1:3" s="4" customFormat="1" ht="12.75">
      <c r="A39" s="276">
        <v>2008</v>
      </c>
      <c r="B39" s="276"/>
      <c r="C39" s="9">
        <v>17524.117175136</v>
      </c>
    </row>
    <row r="40" spans="1:3" s="4" customFormat="1" ht="12.75">
      <c r="A40" s="277">
        <v>2009</v>
      </c>
      <c r="B40" s="277" t="s">
        <v>144</v>
      </c>
      <c r="C40" s="17">
        <v>19226.706043831</v>
      </c>
    </row>
    <row r="41" spans="1:3" s="4" customFormat="1" ht="12.75">
      <c r="A41" s="276"/>
      <c r="B41" s="276"/>
      <c r="C41" s="9"/>
    </row>
    <row r="42" spans="1:3" s="4" customFormat="1" ht="12.75">
      <c r="A42" s="276" t="s">
        <v>167</v>
      </c>
      <c r="B42" s="276"/>
      <c r="C42" s="9"/>
    </row>
    <row r="43" spans="1:3" s="4" customFormat="1" ht="12.75">
      <c r="A43" s="276"/>
      <c r="B43" s="276"/>
      <c r="C43" s="9"/>
    </row>
    <row r="44" spans="1:9" ht="40.5" customHeight="1">
      <c r="A44" s="391" t="s">
        <v>7</v>
      </c>
      <c r="B44" s="391"/>
      <c r="C44" s="391"/>
      <c r="D44" s="391"/>
      <c r="E44" s="391"/>
      <c r="F44" s="391"/>
      <c r="G44" s="391"/>
      <c r="H44" s="391"/>
      <c r="I44" s="391"/>
    </row>
    <row r="46" spans="1:9" ht="12.75" customHeight="1">
      <c r="A46" s="388" t="s">
        <v>398</v>
      </c>
      <c r="B46" s="388"/>
      <c r="C46" s="388"/>
      <c r="D46" s="388"/>
      <c r="E46" s="388"/>
      <c r="F46" s="388"/>
      <c r="G46" s="388"/>
      <c r="H46" s="388"/>
      <c r="I46" s="388"/>
    </row>
    <row r="47" spans="1:9" ht="12.75">
      <c r="A47" s="388"/>
      <c r="B47" s="388"/>
      <c r="C47" s="388"/>
      <c r="D47" s="388"/>
      <c r="E47" s="388"/>
      <c r="F47" s="388"/>
      <c r="G47" s="388"/>
      <c r="H47" s="388"/>
      <c r="I47" s="388"/>
    </row>
    <row r="48" spans="1:9" ht="12.75">
      <c r="A48" s="388"/>
      <c r="B48" s="388"/>
      <c r="C48" s="388"/>
      <c r="D48" s="388"/>
      <c r="E48" s="388"/>
      <c r="F48" s="388"/>
      <c r="G48" s="388"/>
      <c r="H48" s="388"/>
      <c r="I48" s="388"/>
    </row>
    <row r="50" spans="1:3" ht="12.75">
      <c r="A50" s="104"/>
      <c r="B50" s="8"/>
      <c r="C50"/>
    </row>
  </sheetData>
  <mergeCells count="2">
    <mergeCell ref="A44:I44"/>
    <mergeCell ref="A46:I48"/>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4.7109375" style="80" customWidth="1"/>
    <col min="2" max="2" width="2.57421875" style="80" customWidth="1"/>
    <col min="3" max="3" width="17.7109375" style="0" customWidth="1"/>
    <col min="5" max="5" width="19.8515625" style="0" customWidth="1"/>
  </cols>
  <sheetData>
    <row r="1" spans="1:2" ht="12.75">
      <c r="A1" s="241" t="s">
        <v>169</v>
      </c>
      <c r="B1" s="241"/>
    </row>
    <row r="3" spans="1:3" s="4" customFormat="1" ht="12.75">
      <c r="A3" s="2" t="s">
        <v>39</v>
      </c>
      <c r="B3" s="2"/>
      <c r="C3" s="240" t="s">
        <v>54</v>
      </c>
    </row>
    <row r="4" spans="1:3" s="4" customFormat="1" ht="12.75">
      <c r="A4" s="53"/>
      <c r="B4" s="53"/>
      <c r="C4" s="275" t="s">
        <v>166</v>
      </c>
    </row>
    <row r="5" ht="12.75">
      <c r="C5" s="4"/>
    </row>
    <row r="6" spans="1:3" ht="12.75">
      <c r="A6" s="80">
        <v>1991</v>
      </c>
      <c r="C6" s="8">
        <v>2.9058925610000004</v>
      </c>
    </row>
    <row r="7" spans="1:3" ht="12.75">
      <c r="A7" s="80">
        <f aca="true" t="shared" si="0" ref="A7:A20">A6+1</f>
        <v>1992</v>
      </c>
      <c r="C7" s="8">
        <v>23.247140488000003</v>
      </c>
    </row>
    <row r="8" spans="1:3" ht="12.75">
      <c r="A8" s="80">
        <f t="shared" si="0"/>
        <v>1993</v>
      </c>
      <c r="C8" s="8">
        <v>37.776603293</v>
      </c>
    </row>
    <row r="9" spans="1:3" ht="12.75">
      <c r="A9" s="80">
        <f t="shared" si="0"/>
        <v>1994</v>
      </c>
      <c r="C9" s="8">
        <v>74.76069043300001</v>
      </c>
    </row>
    <row r="10" spans="1:3" ht="12.75">
      <c r="A10" s="80">
        <f t="shared" si="0"/>
        <v>1995</v>
      </c>
      <c r="C10" s="8">
        <v>107.78219680800001</v>
      </c>
    </row>
    <row r="11" spans="1:3" ht="12.75">
      <c r="A11" s="80">
        <f t="shared" si="0"/>
        <v>1996</v>
      </c>
      <c r="C11" s="8">
        <v>144.23793984600002</v>
      </c>
    </row>
    <row r="12" spans="1:3" ht="12.75">
      <c r="A12" s="80">
        <f t="shared" si="0"/>
        <v>1997</v>
      </c>
      <c r="C12" s="8">
        <v>150.57806907</v>
      </c>
    </row>
    <row r="13" spans="1:3" ht="12.75">
      <c r="A13" s="80">
        <f t="shared" si="0"/>
        <v>1998</v>
      </c>
      <c r="C13" s="8">
        <v>155.06899393700002</v>
      </c>
    </row>
    <row r="14" spans="1:3" ht="12.75">
      <c r="A14" s="80">
        <f t="shared" si="0"/>
        <v>1999</v>
      </c>
      <c r="C14" s="8">
        <v>189.939704669</v>
      </c>
    </row>
    <row r="15" spans="1:3" ht="12.75">
      <c r="A15" s="80">
        <f t="shared" si="0"/>
        <v>2000</v>
      </c>
      <c r="C15" s="8">
        <v>212.55229986028922</v>
      </c>
    </row>
    <row r="16" spans="1:3" ht="12.75">
      <c r="A16" s="80">
        <f t="shared" si="0"/>
        <v>2001</v>
      </c>
      <c r="C16" s="8">
        <v>264.9733576143098</v>
      </c>
    </row>
    <row r="17" spans="1:3" ht="12.75">
      <c r="A17" s="80">
        <f t="shared" si="0"/>
        <v>2002</v>
      </c>
      <c r="C17" s="8">
        <v>382.9796509490366</v>
      </c>
    </row>
    <row r="18" spans="1:3" ht="12.75">
      <c r="A18" s="80">
        <f t="shared" si="0"/>
        <v>2003</v>
      </c>
      <c r="C18" s="8">
        <v>509.82640476032236</v>
      </c>
    </row>
    <row r="19" spans="1:3" ht="12.75">
      <c r="A19" s="80">
        <f t="shared" si="0"/>
        <v>2004</v>
      </c>
      <c r="C19" s="8">
        <v>613.720502536523</v>
      </c>
    </row>
    <row r="20" spans="1:3" ht="12.75">
      <c r="A20" s="80">
        <f t="shared" si="0"/>
        <v>2005</v>
      </c>
      <c r="C20" s="8">
        <v>1023.0666339812183</v>
      </c>
    </row>
    <row r="21" spans="1:3" ht="12.75">
      <c r="A21" s="80">
        <v>2006</v>
      </c>
      <c r="C21" s="8">
        <v>1781.96113242738</v>
      </c>
    </row>
    <row r="22" spans="1:3" ht="12.75">
      <c r="A22" s="53">
        <v>2007</v>
      </c>
      <c r="C22" s="8">
        <v>2624.0098144453723</v>
      </c>
    </row>
    <row r="23" spans="1:3" ht="12.75">
      <c r="A23" s="53">
        <v>2008</v>
      </c>
      <c r="B23" s="53"/>
      <c r="C23" s="8">
        <v>3887.833326493767</v>
      </c>
    </row>
    <row r="24" spans="1:3" ht="12.75">
      <c r="A24" s="2">
        <v>2009</v>
      </c>
      <c r="B24" s="2" t="s">
        <v>144</v>
      </c>
      <c r="C24" s="17">
        <v>3925.6579731726497</v>
      </c>
    </row>
    <row r="25" spans="1:3" ht="12.75">
      <c r="A25" s="53"/>
      <c r="B25" s="53"/>
      <c r="C25" s="9"/>
    </row>
    <row r="26" spans="1:3" ht="12.75">
      <c r="A26" s="53" t="s">
        <v>167</v>
      </c>
      <c r="B26" s="53"/>
      <c r="C26" s="9"/>
    </row>
    <row r="27" s="4" customFormat="1" ht="12.75">
      <c r="C27" s="20"/>
    </row>
    <row r="28" spans="1:8" ht="67.5" customHeight="1">
      <c r="A28" s="388" t="s">
        <v>8</v>
      </c>
      <c r="B28" s="388"/>
      <c r="C28" s="388"/>
      <c r="D28" s="388"/>
      <c r="E28" s="388"/>
      <c r="F28" s="388"/>
      <c r="G28" s="388"/>
      <c r="H28" s="388"/>
    </row>
    <row r="30" spans="1:9" ht="12.75" customHeight="1">
      <c r="A30" s="388" t="s">
        <v>398</v>
      </c>
      <c r="B30" s="388"/>
      <c r="C30" s="388"/>
      <c r="D30" s="388"/>
      <c r="E30" s="388"/>
      <c r="F30" s="388"/>
      <c r="G30" s="388"/>
      <c r="H30" s="388"/>
      <c r="I30" s="38"/>
    </row>
    <row r="31" spans="1:9" ht="12.75">
      <c r="A31" s="388"/>
      <c r="B31" s="388"/>
      <c r="C31" s="388"/>
      <c r="D31" s="388"/>
      <c r="E31" s="388"/>
      <c r="F31" s="388"/>
      <c r="G31" s="388"/>
      <c r="H31" s="388"/>
      <c r="I31" s="38"/>
    </row>
    <row r="32" spans="1:9" ht="12.75">
      <c r="A32" s="388"/>
      <c r="B32" s="388"/>
      <c r="C32" s="388"/>
      <c r="D32" s="388"/>
      <c r="E32" s="388"/>
      <c r="F32" s="388"/>
      <c r="G32" s="388"/>
      <c r="H32" s="388"/>
      <c r="I32" s="38"/>
    </row>
    <row r="33" spans="1:8" ht="12.75">
      <c r="A33" s="38"/>
      <c r="B33" s="38"/>
      <c r="C33" s="38"/>
      <c r="D33" s="38"/>
      <c r="E33" s="38"/>
      <c r="F33" s="38"/>
      <c r="G33" s="38"/>
      <c r="H33" s="38"/>
    </row>
    <row r="34" spans="1:2" ht="12.75">
      <c r="A34" s="104"/>
      <c r="B34"/>
    </row>
  </sheetData>
  <mergeCells count="2">
    <mergeCell ref="A28:H28"/>
    <mergeCell ref="A30:H32"/>
  </mergeCells>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2.7109375" style="0" customWidth="1"/>
  </cols>
  <sheetData>
    <row r="1" ht="12.75">
      <c r="A1" s="1" t="s">
        <v>170</v>
      </c>
    </row>
    <row r="3" spans="1:2" ht="12.75">
      <c r="A3" s="2" t="s">
        <v>39</v>
      </c>
      <c r="B3" s="124" t="s">
        <v>163</v>
      </c>
    </row>
    <row r="4" spans="1:2" ht="12.75">
      <c r="A4" s="80"/>
      <c r="B4" s="5" t="s">
        <v>244</v>
      </c>
    </row>
    <row r="5" ht="12.75">
      <c r="A5" s="80"/>
    </row>
    <row r="6" spans="1:2" ht="12.75">
      <c r="A6" s="80">
        <v>1965</v>
      </c>
      <c r="B6" s="8">
        <v>593.748351945434</v>
      </c>
    </row>
    <row r="7" spans="1:2" ht="12.75">
      <c r="A7" s="80">
        <v>1966</v>
      </c>
      <c r="B7" s="8">
        <v>646.218209414973</v>
      </c>
    </row>
    <row r="8" spans="1:2" ht="12.75">
      <c r="A8" s="80">
        <v>1967</v>
      </c>
      <c r="B8" s="8">
        <v>692.403595037829</v>
      </c>
    </row>
    <row r="9" spans="1:2" ht="12.75">
      <c r="A9" s="80">
        <v>1968</v>
      </c>
      <c r="B9" s="8">
        <v>753.08917106388</v>
      </c>
    </row>
    <row r="10" spans="1:2" ht="12.75">
      <c r="A10" s="80">
        <v>1969</v>
      </c>
      <c r="B10" s="8">
        <v>827.049515621054</v>
      </c>
    </row>
    <row r="11" spans="1:2" ht="12.75">
      <c r="A11" s="80">
        <v>1970</v>
      </c>
      <c r="B11" s="8">
        <v>898.55041805208</v>
      </c>
    </row>
    <row r="12" spans="1:2" ht="12.75">
      <c r="A12" s="80">
        <v>1971</v>
      </c>
      <c r="B12" s="8">
        <v>959.225335754043</v>
      </c>
    </row>
    <row r="13" spans="1:2" ht="12.75">
      <c r="A13" s="80">
        <v>1972</v>
      </c>
      <c r="B13" s="8">
        <v>1006.71629950387</v>
      </c>
    </row>
    <row r="14" spans="1:2" ht="12.75">
      <c r="A14" s="80">
        <v>1973</v>
      </c>
      <c r="B14" s="8">
        <v>1052.39152214751</v>
      </c>
    </row>
    <row r="15" spans="1:2" ht="12.75">
      <c r="A15" s="80">
        <v>1974</v>
      </c>
      <c r="B15" s="8">
        <v>1077.6570690683</v>
      </c>
    </row>
    <row r="16" spans="1:2" ht="12.75">
      <c r="A16" s="80">
        <v>1975</v>
      </c>
      <c r="B16" s="8">
        <v>1072.13213394606</v>
      </c>
    </row>
    <row r="17" spans="1:2" ht="12.75">
      <c r="A17" s="80">
        <v>1976</v>
      </c>
      <c r="B17" s="8">
        <v>1134.50857036305</v>
      </c>
    </row>
    <row r="18" spans="1:2" ht="12.75">
      <c r="A18" s="80">
        <v>1977</v>
      </c>
      <c r="B18" s="8">
        <v>1167.87452835292</v>
      </c>
    </row>
    <row r="19" spans="1:2" ht="12.75">
      <c r="A19" s="80">
        <v>1978</v>
      </c>
      <c r="B19" s="8">
        <v>1213.73341830218</v>
      </c>
    </row>
    <row r="20" spans="1:2" ht="12.75">
      <c r="A20" s="80">
        <v>1979</v>
      </c>
      <c r="B20" s="8">
        <v>1288.78301568911</v>
      </c>
    </row>
    <row r="21" spans="1:2" ht="12.75">
      <c r="A21" s="80">
        <v>1980</v>
      </c>
      <c r="B21" s="8">
        <v>1296.75055303198</v>
      </c>
    </row>
    <row r="22" spans="1:2" ht="12.75">
      <c r="A22" s="80">
        <v>1981</v>
      </c>
      <c r="B22" s="8">
        <v>1309.41337603244</v>
      </c>
    </row>
    <row r="23" spans="1:2" ht="12.75">
      <c r="A23" s="80">
        <v>1982</v>
      </c>
      <c r="B23" s="8">
        <v>1312.33122559414</v>
      </c>
    </row>
    <row r="24" spans="1:2" ht="12.75">
      <c r="A24" s="80">
        <v>1983</v>
      </c>
      <c r="B24" s="8">
        <v>1328.78676231305</v>
      </c>
    </row>
    <row r="25" spans="1:2" ht="12.75">
      <c r="A25" s="80">
        <v>1984</v>
      </c>
      <c r="B25" s="8">
        <v>1439.79381550164</v>
      </c>
    </row>
    <row r="26" spans="1:2" ht="12.75">
      <c r="A26" s="80">
        <v>1985</v>
      </c>
      <c r="B26" s="8">
        <v>1488.11108323623</v>
      </c>
    </row>
    <row r="27" spans="1:2" ht="12.75">
      <c r="A27" s="80">
        <v>1986</v>
      </c>
      <c r="B27" s="8">
        <v>1503.38883243505</v>
      </c>
    </row>
    <row r="28" spans="1:2" ht="12.75">
      <c r="A28" s="80">
        <v>1987</v>
      </c>
      <c r="B28" s="8">
        <v>1579.5583018688</v>
      </c>
    </row>
    <row r="29" spans="1:2" ht="12.75">
      <c r="A29" s="80">
        <v>1988</v>
      </c>
      <c r="B29" s="8">
        <v>1654.93717407072</v>
      </c>
    </row>
    <row r="30" spans="1:2" ht="12.75">
      <c r="A30" s="80">
        <v>1989</v>
      </c>
      <c r="B30" s="8">
        <v>1729.24118410059</v>
      </c>
    </row>
    <row r="31" spans="1:2" ht="12.75">
      <c r="A31" s="80">
        <v>1990</v>
      </c>
      <c r="B31" s="8">
        <v>1769.60404378757</v>
      </c>
    </row>
    <row r="32" spans="1:2" ht="12.75">
      <c r="A32" s="80">
        <v>1991</v>
      </c>
      <c r="B32" s="8">
        <v>1807.25870806122</v>
      </c>
    </row>
    <row r="33" spans="1:2" ht="12.75">
      <c r="A33" s="80">
        <v>1992</v>
      </c>
      <c r="B33" s="8">
        <v>1818.12314229069</v>
      </c>
    </row>
    <row r="34" spans="1:2" ht="12.75">
      <c r="A34" s="80">
        <v>1993</v>
      </c>
      <c r="B34" s="8">
        <v>1853.35221113429</v>
      </c>
    </row>
    <row r="35" spans="1:2" ht="12.75">
      <c r="A35" s="80">
        <v>1994</v>
      </c>
      <c r="B35" s="8">
        <v>1863.49642782104</v>
      </c>
    </row>
    <row r="36" spans="1:2" ht="12.75">
      <c r="A36" s="80">
        <v>1995</v>
      </c>
      <c r="B36" s="8">
        <v>1923.92502711778</v>
      </c>
    </row>
    <row r="37" spans="1:2" ht="12.75">
      <c r="A37" s="80">
        <v>1996</v>
      </c>
      <c r="B37" s="8">
        <v>2021.27732391612</v>
      </c>
    </row>
    <row r="38" spans="1:2" ht="12.75">
      <c r="A38" s="80">
        <v>1997</v>
      </c>
      <c r="B38" s="8">
        <v>2016.14735327596</v>
      </c>
    </row>
    <row r="39" spans="1:2" ht="12.75">
      <c r="A39" s="80">
        <v>1998</v>
      </c>
      <c r="B39" s="8">
        <v>2049.74117317902</v>
      </c>
    </row>
    <row r="40" spans="1:2" ht="12.75">
      <c r="A40" s="80">
        <v>1999</v>
      </c>
      <c r="B40" s="8">
        <v>2096.8634853418</v>
      </c>
    </row>
    <row r="41" spans="1:2" ht="12.75">
      <c r="A41" s="80">
        <v>2000</v>
      </c>
      <c r="B41" s="8">
        <v>2188.07131749442</v>
      </c>
    </row>
    <row r="42" spans="1:2" ht="12.75">
      <c r="A42" s="80">
        <v>2001</v>
      </c>
      <c r="B42" s="8">
        <v>2215.09830595932</v>
      </c>
    </row>
    <row r="43" spans="1:2" ht="12.75">
      <c r="A43" s="80">
        <v>2002</v>
      </c>
      <c r="B43" s="8">
        <v>2284.017446353</v>
      </c>
    </row>
    <row r="44" spans="1:2" ht="12.75">
      <c r="A44" s="80">
        <v>2003</v>
      </c>
      <c r="B44" s="8">
        <v>2345.17797712391</v>
      </c>
    </row>
    <row r="45" spans="1:2" ht="12.75">
      <c r="A45" s="80">
        <v>2004</v>
      </c>
      <c r="B45" s="8">
        <v>2422.78614189201</v>
      </c>
    </row>
    <row r="46" spans="1:2" ht="12.75">
      <c r="A46" s="80">
        <v>2005</v>
      </c>
      <c r="B46" s="8">
        <v>2500.96578112776</v>
      </c>
    </row>
    <row r="47" spans="1:2" ht="12.75">
      <c r="A47" s="53">
        <v>2006</v>
      </c>
      <c r="B47" s="8">
        <v>2565.80080004986</v>
      </c>
    </row>
    <row r="48" spans="1:2" ht="12.75">
      <c r="A48" s="53">
        <v>2007</v>
      </c>
      <c r="B48" s="8">
        <v>2652.22685814211</v>
      </c>
    </row>
    <row r="49" spans="1:2" ht="12.75">
      <c r="A49" s="2">
        <v>2008</v>
      </c>
      <c r="B49" s="17">
        <v>2726.08863417211</v>
      </c>
    </row>
    <row r="51" ht="12.75">
      <c r="A51" t="s">
        <v>2</v>
      </c>
    </row>
    <row r="53" spans="1:8" ht="12.75">
      <c r="A53" s="388" t="s">
        <v>398</v>
      </c>
      <c r="B53" s="388"/>
      <c r="C53" s="388"/>
      <c r="D53" s="388"/>
      <c r="E53" s="388"/>
      <c r="F53" s="388"/>
      <c r="G53" s="388"/>
      <c r="H53" s="388"/>
    </row>
    <row r="54" spans="1:8" ht="12.75">
      <c r="A54" s="388"/>
      <c r="B54" s="388"/>
      <c r="C54" s="388"/>
      <c r="D54" s="388"/>
      <c r="E54" s="388"/>
      <c r="F54" s="388"/>
      <c r="G54" s="388"/>
      <c r="H54" s="388"/>
    </row>
    <row r="55" spans="1:8" ht="12.75">
      <c r="A55" s="388"/>
      <c r="B55" s="388"/>
      <c r="C55" s="388"/>
      <c r="D55" s="388"/>
      <c r="E55" s="388"/>
      <c r="F55" s="388"/>
      <c r="G55" s="388"/>
      <c r="H55" s="388"/>
    </row>
  </sheetData>
  <mergeCells count="1">
    <mergeCell ref="A53:H55"/>
  </mergeCells>
  <printOptions/>
  <pageMargins left="0.75" right="0.75" top="1" bottom="1" header="0.5" footer="0.5"/>
  <pageSetup horizontalDpi="600" verticalDpi="600" orientation="portrait" scale="95" r:id="rId1"/>
</worksheet>
</file>

<file path=xl/worksheets/sheet29.xml><?xml version="1.0" encoding="utf-8"?>
<worksheet xmlns="http://schemas.openxmlformats.org/spreadsheetml/2006/main" xmlns:r="http://schemas.openxmlformats.org/officeDocument/2006/relationships">
  <dimension ref="A1:I81"/>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171</v>
      </c>
      <c r="B1" s="1"/>
    </row>
    <row r="3" spans="1:5" ht="12.75">
      <c r="A3" s="278" t="s">
        <v>3</v>
      </c>
      <c r="B3" s="278"/>
      <c r="C3" s="278" t="s">
        <v>4</v>
      </c>
      <c r="E3" s="338"/>
    </row>
    <row r="4" spans="1:3" ht="12.75">
      <c r="A4" s="283"/>
      <c r="B4" s="283"/>
      <c r="C4" s="283" t="s">
        <v>172</v>
      </c>
    </row>
    <row r="6" spans="1:3" ht="12.75">
      <c r="A6" s="81">
        <v>1950</v>
      </c>
      <c r="B6" s="81"/>
      <c r="C6" s="279">
        <v>10.419164383561645</v>
      </c>
    </row>
    <row r="7" spans="1:3" ht="12.75">
      <c r="A7" s="81">
        <v>1951</v>
      </c>
      <c r="B7" s="81"/>
      <c r="C7" s="279">
        <v>11.733506849315066</v>
      </c>
    </row>
    <row r="8" spans="1:3" ht="12.75">
      <c r="A8" s="81">
        <v>1952</v>
      </c>
      <c r="B8" s="81"/>
      <c r="C8" s="279">
        <v>12.341665753424657</v>
      </c>
    </row>
    <row r="9" spans="1:3" ht="12.75">
      <c r="A9" s="81">
        <v>1953</v>
      </c>
      <c r="B9" s="81"/>
      <c r="C9" s="279">
        <v>13.14535616438356</v>
      </c>
    </row>
    <row r="10" spans="1:3" ht="12.75">
      <c r="A10" s="81">
        <v>1954</v>
      </c>
      <c r="B10" s="81"/>
      <c r="C10" s="279">
        <v>13.744775342465752</v>
      </c>
    </row>
    <row r="11" spans="1:3" ht="12.75">
      <c r="A11" s="81">
        <v>1955</v>
      </c>
      <c r="B11" s="81"/>
      <c r="C11" s="279">
        <v>15.41337808219178</v>
      </c>
    </row>
    <row r="12" spans="1:3" ht="12.75">
      <c r="A12" s="81">
        <v>1956</v>
      </c>
      <c r="B12" s="81"/>
      <c r="C12" s="279">
        <v>16.779934246575344</v>
      </c>
    </row>
    <row r="13" spans="1:3" ht="12.75">
      <c r="A13" s="81">
        <v>1957</v>
      </c>
      <c r="B13" s="81"/>
      <c r="C13" s="279">
        <v>17.639572602739726</v>
      </c>
    </row>
    <row r="14" spans="1:3" ht="12.75">
      <c r="A14" s="81">
        <v>1958</v>
      </c>
      <c r="B14" s="81"/>
      <c r="C14" s="279">
        <v>18.103424657534248</v>
      </c>
    </row>
    <row r="15" spans="1:3" ht="12.75">
      <c r="A15" s="81">
        <v>1959</v>
      </c>
      <c r="B15" s="81"/>
      <c r="C15" s="279">
        <v>19.54311780821918</v>
      </c>
    </row>
    <row r="16" spans="1:3" ht="12.75">
      <c r="A16" s="81">
        <v>1960</v>
      </c>
      <c r="B16" s="81"/>
      <c r="C16" s="279">
        <v>21.025917808219177</v>
      </c>
    </row>
    <row r="17" spans="1:3" ht="12.75">
      <c r="A17" s="81">
        <v>1961</v>
      </c>
      <c r="B17" s="81"/>
      <c r="C17" s="279">
        <v>22.42798082191781</v>
      </c>
    </row>
    <row r="18" spans="1:3" ht="12.75">
      <c r="A18" s="81">
        <v>1962</v>
      </c>
      <c r="B18" s="81"/>
      <c r="C18" s="279">
        <v>24.333857534246576</v>
      </c>
    </row>
    <row r="19" spans="1:3" ht="12.75">
      <c r="A19" s="81">
        <v>1963</v>
      </c>
      <c r="B19" s="81"/>
      <c r="C19" s="279">
        <v>26.13245479452055</v>
      </c>
    </row>
    <row r="20" spans="1:3" ht="12.75">
      <c r="A20" s="81">
        <v>1964</v>
      </c>
      <c r="B20" s="81"/>
      <c r="C20" s="279">
        <v>28.2456</v>
      </c>
    </row>
    <row r="21" spans="1:5" ht="12.75">
      <c r="A21" s="81">
        <v>1965</v>
      </c>
      <c r="B21" s="81"/>
      <c r="C21" s="279">
        <v>31.80639906849315</v>
      </c>
      <c r="E21" s="339"/>
    </row>
    <row r="22" spans="1:5" ht="12.75">
      <c r="A22" s="81">
        <v>1966</v>
      </c>
      <c r="B22" s="81"/>
      <c r="C22" s="279">
        <v>34.57114241643836</v>
      </c>
      <c r="E22" s="339"/>
    </row>
    <row r="23" spans="1:5" ht="12.75">
      <c r="A23" s="81">
        <v>1967</v>
      </c>
      <c r="B23" s="81"/>
      <c r="C23" s="279">
        <v>37.12056779178083</v>
      </c>
      <c r="E23" s="339"/>
    </row>
    <row r="24" spans="1:5" ht="12.75">
      <c r="A24" s="81">
        <v>1968</v>
      </c>
      <c r="B24" s="81"/>
      <c r="C24" s="279">
        <v>40.438126185792356</v>
      </c>
      <c r="E24" s="339"/>
    </row>
    <row r="25" spans="1:5" ht="12.75">
      <c r="A25" s="81">
        <v>1969</v>
      </c>
      <c r="B25" s="81"/>
      <c r="C25" s="279">
        <v>43.63515855068493</v>
      </c>
      <c r="E25" s="339"/>
    </row>
    <row r="26" spans="1:5" ht="12.75">
      <c r="A26" s="81">
        <v>1970</v>
      </c>
      <c r="B26" s="81"/>
      <c r="C26" s="279">
        <v>48.06351957534246</v>
      </c>
      <c r="E26" s="339"/>
    </row>
    <row r="27" spans="1:5" ht="12.75">
      <c r="A27" s="81">
        <v>1971</v>
      </c>
      <c r="B27" s="81"/>
      <c r="C27" s="279">
        <v>50.845615202739744</v>
      </c>
      <c r="E27" s="339"/>
    </row>
    <row r="28" spans="1:5" ht="12.75">
      <c r="A28" s="81">
        <v>1972</v>
      </c>
      <c r="B28" s="81"/>
      <c r="C28" s="279">
        <v>53.66796827322404</v>
      </c>
      <c r="E28" s="339"/>
    </row>
    <row r="29" spans="1:5" ht="12.75">
      <c r="A29" s="81">
        <v>1973</v>
      </c>
      <c r="B29" s="81"/>
      <c r="C29" s="279">
        <v>58.4653461150685</v>
      </c>
      <c r="E29" s="339"/>
    </row>
    <row r="30" spans="1:5" ht="12.75">
      <c r="A30" s="81">
        <v>1974</v>
      </c>
      <c r="B30" s="81"/>
      <c r="C30" s="279">
        <v>58.61831591232876</v>
      </c>
      <c r="E30" s="339"/>
    </row>
    <row r="31" spans="1:5" ht="12.75">
      <c r="A31" s="81">
        <v>1975</v>
      </c>
      <c r="B31" s="81"/>
      <c r="C31" s="279">
        <v>55.82642350410959</v>
      </c>
      <c r="E31" s="339"/>
    </row>
    <row r="32" spans="1:5" ht="12.75">
      <c r="A32" s="81">
        <v>1976</v>
      </c>
      <c r="B32" s="81"/>
      <c r="C32" s="279">
        <v>60.4122803770492</v>
      </c>
      <c r="E32" s="339"/>
    </row>
    <row r="33" spans="1:5" ht="12.75">
      <c r="A33" s="81">
        <v>1977</v>
      </c>
      <c r="B33" s="81"/>
      <c r="C33" s="279">
        <v>62.71400500547945</v>
      </c>
      <c r="E33" s="339"/>
    </row>
    <row r="34" spans="1:5" ht="12.75">
      <c r="A34" s="81">
        <v>1978</v>
      </c>
      <c r="B34" s="81"/>
      <c r="C34" s="279">
        <v>63.33238413150684</v>
      </c>
      <c r="E34" s="339"/>
    </row>
    <row r="35" spans="1:5" ht="12.75">
      <c r="A35" s="81">
        <v>1979</v>
      </c>
      <c r="B35" s="81"/>
      <c r="C35" s="279">
        <v>66.05049767945202</v>
      </c>
      <c r="E35" s="339"/>
    </row>
    <row r="36" spans="1:5" ht="12.75">
      <c r="A36" s="81">
        <v>1980</v>
      </c>
      <c r="B36" s="81"/>
      <c r="C36" s="279">
        <v>62.94818625136609</v>
      </c>
      <c r="E36" s="339"/>
    </row>
    <row r="37" spans="1:5" ht="12.75">
      <c r="A37" s="81">
        <v>1981</v>
      </c>
      <c r="B37" s="81"/>
      <c r="C37" s="279">
        <v>59.534732904109575</v>
      </c>
      <c r="E37" s="339"/>
    </row>
    <row r="38" spans="1:5" ht="12.75">
      <c r="A38" s="81">
        <v>1982</v>
      </c>
      <c r="B38" s="81"/>
      <c r="C38" s="279">
        <v>57.29823452876713</v>
      </c>
      <c r="E38" s="339"/>
    </row>
    <row r="39" spans="1:5" ht="12.75">
      <c r="A39" s="81">
        <v>1983</v>
      </c>
      <c r="B39" s="81"/>
      <c r="C39" s="279">
        <v>56.59890351232876</v>
      </c>
      <c r="E39" s="339"/>
    </row>
    <row r="40" spans="1:5" ht="12.75">
      <c r="A40" s="81">
        <v>1984</v>
      </c>
      <c r="B40" s="81"/>
      <c r="C40" s="279">
        <v>57.68603502732242</v>
      </c>
      <c r="E40" s="339"/>
    </row>
    <row r="41" spans="1:5" ht="12.75">
      <c r="A41" s="81">
        <v>1985</v>
      </c>
      <c r="B41" s="81"/>
      <c r="C41" s="279">
        <v>57.47221506301371</v>
      </c>
      <c r="E41" s="339"/>
    </row>
    <row r="42" spans="1:5" ht="12.75">
      <c r="A42" s="81">
        <v>1986</v>
      </c>
      <c r="B42" s="81"/>
      <c r="C42" s="279">
        <v>60.4626609479452</v>
      </c>
      <c r="E42" s="339"/>
    </row>
    <row r="43" spans="1:5" ht="12.75">
      <c r="A43" s="81">
        <v>1987</v>
      </c>
      <c r="B43" s="81"/>
      <c r="C43" s="279">
        <v>60.783570813698645</v>
      </c>
      <c r="E43" s="339"/>
    </row>
    <row r="44" spans="1:5" ht="12.75">
      <c r="A44" s="81">
        <v>1988</v>
      </c>
      <c r="B44" s="81"/>
      <c r="C44" s="279">
        <v>63.154309751366114</v>
      </c>
      <c r="E44" s="339"/>
    </row>
    <row r="45" spans="1:5" ht="12.75">
      <c r="A45" s="81">
        <v>1989</v>
      </c>
      <c r="B45" s="81"/>
      <c r="C45" s="279">
        <v>64.04189248493151</v>
      </c>
      <c r="E45" s="339"/>
    </row>
    <row r="46" spans="1:5" ht="12.75">
      <c r="A46" s="81">
        <v>1990</v>
      </c>
      <c r="B46" s="81"/>
      <c r="C46" s="279">
        <v>65.45953523013699</v>
      </c>
      <c r="E46" s="339"/>
    </row>
    <row r="47" spans="1:5" ht="12.75">
      <c r="A47" s="81">
        <v>1991</v>
      </c>
      <c r="B47" s="81"/>
      <c r="C47" s="279">
        <v>65.26782485753426</v>
      </c>
      <c r="E47" s="339"/>
    </row>
    <row r="48" spans="1:5" ht="12.75">
      <c r="A48" s="81">
        <v>1992</v>
      </c>
      <c r="B48" s="81"/>
      <c r="C48" s="279">
        <v>65.77423723224045</v>
      </c>
      <c r="E48" s="339"/>
    </row>
    <row r="49" spans="1:5" ht="12.75">
      <c r="A49" s="81">
        <v>1993</v>
      </c>
      <c r="B49" s="81"/>
      <c r="C49" s="279">
        <v>66.02841076712328</v>
      </c>
      <c r="E49" s="339"/>
    </row>
    <row r="50" spans="1:5" ht="12.75">
      <c r="A50" s="81">
        <v>1994</v>
      </c>
      <c r="B50" s="81"/>
      <c r="C50" s="279">
        <v>67.10418813150686</v>
      </c>
      <c r="E50" s="339"/>
    </row>
    <row r="51" spans="1:5" ht="12.75">
      <c r="A51" s="81">
        <v>1995</v>
      </c>
      <c r="B51" s="81"/>
      <c r="C51" s="279">
        <v>68.10195374520549</v>
      </c>
      <c r="E51" s="339"/>
    </row>
    <row r="52" spans="1:5" ht="12.75">
      <c r="A52" s="81">
        <v>1996</v>
      </c>
      <c r="B52" s="81"/>
      <c r="C52" s="279">
        <v>69.89679047267757</v>
      </c>
      <c r="E52" s="339"/>
    </row>
    <row r="53" spans="1:5" ht="12.75">
      <c r="A53" s="81">
        <v>1997</v>
      </c>
      <c r="B53" s="81"/>
      <c r="C53" s="279">
        <v>72.18489670684934</v>
      </c>
      <c r="E53" s="339"/>
    </row>
    <row r="54" spans="1:5" ht="12.75">
      <c r="A54" s="81">
        <v>1998</v>
      </c>
      <c r="B54" s="81"/>
      <c r="C54" s="279">
        <v>73.53808652876714</v>
      </c>
      <c r="E54" s="339"/>
    </row>
    <row r="55" spans="1:5" ht="12.75">
      <c r="A55" s="81">
        <v>1999</v>
      </c>
      <c r="B55" s="81"/>
      <c r="C55" s="279">
        <v>72.32480773424655</v>
      </c>
      <c r="E55" s="339"/>
    </row>
    <row r="56" spans="1:5" ht="12.75">
      <c r="A56" s="81">
        <v>2000</v>
      </c>
      <c r="B56" s="81"/>
      <c r="C56" s="279">
        <v>74.86140549781423</v>
      </c>
      <c r="E56" s="339"/>
    </row>
    <row r="57" spans="1:5" ht="12.75">
      <c r="A57" s="81">
        <v>2001</v>
      </c>
      <c r="B57" s="81"/>
      <c r="C57" s="279">
        <v>74.79411124219178</v>
      </c>
      <c r="E57" s="339"/>
    </row>
    <row r="58" spans="1:5" ht="12.75">
      <c r="A58" s="81">
        <v>2002</v>
      </c>
      <c r="B58" s="81"/>
      <c r="C58" s="279">
        <v>74.43083305354597</v>
      </c>
      <c r="E58" s="339"/>
    </row>
    <row r="59" spans="1:5" ht="12.75">
      <c r="A59" s="81">
        <v>2003</v>
      </c>
      <c r="B59" s="81"/>
      <c r="C59" s="279">
        <v>76.98957641106264</v>
      </c>
      <c r="E59" s="339"/>
    </row>
    <row r="60" spans="1:5" ht="12.75">
      <c r="A60" s="81">
        <v>2004</v>
      </c>
      <c r="B60" s="81"/>
      <c r="C60" s="279">
        <v>80.25620074570897</v>
      </c>
      <c r="E60" s="339"/>
    </row>
    <row r="61" spans="1:5" ht="12.75">
      <c r="A61" s="81">
        <v>2005</v>
      </c>
      <c r="B61" s="81"/>
      <c r="C61" s="279">
        <v>81.0890114690466</v>
      </c>
      <c r="E61" s="339"/>
    </row>
    <row r="62" spans="1:5" ht="12.75">
      <c r="A62" s="81">
        <v>2006</v>
      </c>
      <c r="B62" s="81"/>
      <c r="C62" s="279">
        <v>81.49674055429804</v>
      </c>
      <c r="E62" s="339"/>
    </row>
    <row r="63" spans="1:5" ht="12.75">
      <c r="A63" s="81">
        <v>2007</v>
      </c>
      <c r="B63" s="81"/>
      <c r="C63" s="279">
        <v>81.44263188161808</v>
      </c>
      <c r="E63" s="339"/>
    </row>
    <row r="64" spans="1:5" ht="12.75">
      <c r="A64" s="77">
        <v>2008</v>
      </c>
      <c r="B64" s="77"/>
      <c r="C64" s="280">
        <v>81.82040459459286</v>
      </c>
      <c r="E64" s="339"/>
    </row>
    <row r="65" spans="1:3" ht="12.75">
      <c r="A65" s="79"/>
      <c r="B65" s="79"/>
      <c r="C65" s="281"/>
    </row>
    <row r="66" spans="1:3" ht="12.75">
      <c r="A66" s="79" t="s">
        <v>5</v>
      </c>
      <c r="B66" s="79"/>
      <c r="C66" s="281"/>
    </row>
    <row r="67" spans="1:3" ht="12.75">
      <c r="A67" s="79"/>
      <c r="B67" s="79"/>
      <c r="C67" s="281"/>
    </row>
    <row r="68" spans="1:7" ht="12.75" customHeight="1">
      <c r="A68" s="380" t="s">
        <v>6</v>
      </c>
      <c r="B68" s="380"/>
      <c r="C68" s="380"/>
      <c r="D68" s="380"/>
      <c r="E68" s="380"/>
      <c r="F68" s="380"/>
      <c r="G68" s="123"/>
    </row>
    <row r="69" spans="1:7" ht="12.75">
      <c r="A69" s="380"/>
      <c r="B69" s="380"/>
      <c r="C69" s="380"/>
      <c r="D69" s="380"/>
      <c r="E69" s="380"/>
      <c r="F69" s="380"/>
      <c r="G69" s="123"/>
    </row>
    <row r="70" spans="1:7" ht="12.75">
      <c r="A70" s="380"/>
      <c r="B70" s="380"/>
      <c r="C70" s="380"/>
      <c r="D70" s="380"/>
      <c r="E70" s="380"/>
      <c r="F70" s="380"/>
      <c r="G70" s="123"/>
    </row>
    <row r="71" spans="1:7" ht="12.75">
      <c r="A71" s="380"/>
      <c r="B71" s="380"/>
      <c r="C71" s="380"/>
      <c r="D71" s="380"/>
      <c r="E71" s="380"/>
      <c r="F71" s="380"/>
      <c r="G71" s="123"/>
    </row>
    <row r="72" spans="1:7" ht="12.75">
      <c r="A72" s="123"/>
      <c r="B72" s="123"/>
      <c r="C72" s="123"/>
      <c r="D72" s="123"/>
      <c r="E72" s="123"/>
      <c r="F72" s="123"/>
      <c r="G72" s="123"/>
    </row>
    <row r="73" spans="1:9" ht="12.75">
      <c r="A73" s="353" t="s">
        <v>10</v>
      </c>
      <c r="B73" s="353"/>
      <c r="C73" s="353"/>
      <c r="D73" s="353"/>
      <c r="E73" s="353"/>
      <c r="F73" s="353"/>
      <c r="G73" s="353"/>
      <c r="H73" s="353"/>
      <c r="I73" s="353"/>
    </row>
    <row r="74" spans="1:9" ht="12.75">
      <c r="A74" s="353"/>
      <c r="B74" s="353"/>
      <c r="C74" s="353"/>
      <c r="D74" s="353"/>
      <c r="E74" s="353"/>
      <c r="F74" s="353"/>
      <c r="G74" s="353"/>
      <c r="H74" s="353"/>
      <c r="I74" s="353"/>
    </row>
    <row r="75" spans="1:9" ht="12.75">
      <c r="A75" s="353"/>
      <c r="B75" s="353"/>
      <c r="C75" s="353"/>
      <c r="D75" s="353"/>
      <c r="E75" s="353"/>
      <c r="F75" s="353"/>
      <c r="G75" s="353"/>
      <c r="H75" s="353"/>
      <c r="I75" s="353"/>
    </row>
    <row r="76" spans="1:9" ht="12.75">
      <c r="A76" s="353"/>
      <c r="B76" s="353"/>
      <c r="C76" s="353"/>
      <c r="D76" s="353"/>
      <c r="E76" s="353"/>
      <c r="F76" s="353"/>
      <c r="G76" s="353"/>
      <c r="H76" s="353"/>
      <c r="I76" s="353"/>
    </row>
    <row r="77" spans="1:7" ht="12.75">
      <c r="A77" s="123"/>
      <c r="B77" s="123"/>
      <c r="C77" s="123"/>
      <c r="D77" s="123"/>
      <c r="E77" s="123"/>
      <c r="F77" s="123"/>
      <c r="G77" s="123"/>
    </row>
    <row r="78" spans="1:7" ht="12.75">
      <c r="A78" s="123"/>
      <c r="B78" s="123"/>
      <c r="C78" s="123"/>
      <c r="D78" s="123"/>
      <c r="E78" s="123"/>
      <c r="F78" s="123"/>
      <c r="G78" s="123"/>
    </row>
    <row r="79" spans="1:7" ht="12.75">
      <c r="A79" s="123"/>
      <c r="B79" s="123"/>
      <c r="C79" s="123"/>
      <c r="D79" s="123"/>
      <c r="E79" s="123"/>
      <c r="F79" s="123"/>
      <c r="G79" s="123"/>
    </row>
    <row r="80" spans="1:7" ht="12.75">
      <c r="A80" s="38"/>
      <c r="B80" s="38"/>
      <c r="C80" s="38"/>
      <c r="D80" s="38"/>
      <c r="E80" s="38"/>
      <c r="F80" s="38"/>
      <c r="G80" s="38"/>
    </row>
    <row r="81" spans="1:7" ht="12.75">
      <c r="A81" s="38"/>
      <c r="B81" s="38"/>
      <c r="C81" s="38"/>
      <c r="D81" s="38"/>
      <c r="E81" s="38"/>
      <c r="F81" s="38"/>
      <c r="G81" s="38"/>
    </row>
  </sheetData>
  <mergeCells count="2">
    <mergeCell ref="A68:F71"/>
    <mergeCell ref="A73:I76"/>
  </mergeCells>
  <printOptions/>
  <pageMargins left="0.75" right="0.75" top="1" bottom="1" header="0.5" footer="0.5"/>
  <pageSetup horizontalDpi="600" verticalDpi="600" orientation="portrait" scale="68"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hidden="1" customWidth="1"/>
    <col min="9" max="9" width="9.140625" style="0" hidden="1" customWidth="1"/>
  </cols>
  <sheetData>
    <row r="1" spans="1:7" ht="12.75">
      <c r="A1" s="1" t="s">
        <v>256</v>
      </c>
      <c r="B1" s="1"/>
      <c r="C1" s="1"/>
      <c r="D1" s="1"/>
      <c r="G1" s="9"/>
    </row>
    <row r="3" spans="1:9" ht="50.25" customHeight="1">
      <c r="A3" s="2" t="s">
        <v>257</v>
      </c>
      <c r="B3" s="3" t="s">
        <v>238</v>
      </c>
      <c r="C3" s="3" t="s">
        <v>239</v>
      </c>
      <c r="D3" s="3"/>
      <c r="E3" s="3" t="s">
        <v>258</v>
      </c>
      <c r="F3" s="3" t="s">
        <v>259</v>
      </c>
      <c r="G3" s="3" t="s">
        <v>260</v>
      </c>
      <c r="H3" s="31"/>
      <c r="I3" s="4"/>
    </row>
    <row r="4" spans="2:8" ht="12.75">
      <c r="B4" s="364" t="s">
        <v>243</v>
      </c>
      <c r="C4" s="364"/>
      <c r="D4" s="5"/>
      <c r="E4" s="364" t="s">
        <v>261</v>
      </c>
      <c r="F4" s="364"/>
      <c r="G4" s="364"/>
      <c r="H4" s="5"/>
    </row>
    <row r="5" spans="2:8" ht="12.75">
      <c r="B5" s="5"/>
      <c r="C5" s="5"/>
      <c r="D5" s="5"/>
      <c r="E5" s="5"/>
      <c r="F5" s="5"/>
      <c r="G5" s="5"/>
      <c r="H5" s="5"/>
    </row>
    <row r="6" spans="1:8" ht="12.75">
      <c r="A6" s="6" t="s">
        <v>245</v>
      </c>
      <c r="B6" s="7">
        <v>4.06348192980146</v>
      </c>
      <c r="C6" s="7">
        <v>2.308906685593315</v>
      </c>
      <c r="D6" s="7"/>
      <c r="E6" s="8">
        <v>7756</v>
      </c>
      <c r="F6" s="9">
        <v>8399.133935262253</v>
      </c>
      <c r="G6" s="9">
        <v>12442</v>
      </c>
      <c r="H6" s="9"/>
    </row>
    <row r="7" spans="1:8" ht="12.75">
      <c r="A7" s="6" t="s">
        <v>246</v>
      </c>
      <c r="B7" s="7">
        <v>-0.5174767065122876</v>
      </c>
      <c r="C7" s="7">
        <v>-2.0934859633541802</v>
      </c>
      <c r="D7" s="7"/>
      <c r="E7" s="8">
        <v>1096</v>
      </c>
      <c r="F7" s="9">
        <v>1084.68625951599</v>
      </c>
      <c r="G7" s="9">
        <v>941</v>
      </c>
      <c r="H7" s="9"/>
    </row>
    <row r="8" spans="1:8" ht="12.75">
      <c r="A8" s="6" t="s">
        <v>248</v>
      </c>
      <c r="B8" s="7">
        <v>2.4293286464140307</v>
      </c>
      <c r="C8" s="7">
        <v>2.102319671619002</v>
      </c>
      <c r="D8" s="7"/>
      <c r="E8" s="8">
        <v>3807</v>
      </c>
      <c r="F8" s="9">
        <v>3994.2158365998043</v>
      </c>
      <c r="G8" s="9">
        <v>5243</v>
      </c>
      <c r="H8" s="9"/>
    </row>
    <row r="9" spans="1:9" ht="12.75">
      <c r="A9" s="6" t="s">
        <v>249</v>
      </c>
      <c r="B9" s="7">
        <v>1.2881579295211276</v>
      </c>
      <c r="C9" s="7">
        <v>0.6177200037917885</v>
      </c>
      <c r="D9" s="7"/>
      <c r="E9" s="8">
        <v>2793</v>
      </c>
      <c r="F9" s="9">
        <v>2865.419958635843</v>
      </c>
      <c r="G9" s="9">
        <v>3232</v>
      </c>
      <c r="H9" s="9"/>
      <c r="I9" s="4"/>
    </row>
    <row r="10" spans="1:8" ht="12.75">
      <c r="A10" s="6" t="s">
        <v>250</v>
      </c>
      <c r="B10" s="7">
        <v>2.329708116745133</v>
      </c>
      <c r="C10" s="7">
        <v>1.892704834330372</v>
      </c>
      <c r="D10" s="7"/>
      <c r="E10" s="8">
        <v>3035</v>
      </c>
      <c r="F10" s="9">
        <v>3178.0605410488806</v>
      </c>
      <c r="G10" s="9">
        <v>4101</v>
      </c>
      <c r="H10" s="9"/>
    </row>
    <row r="11" spans="1:8" ht="12.75">
      <c r="A11" s="6" t="s">
        <v>251</v>
      </c>
      <c r="B11" s="7">
        <v>6.408268337988665</v>
      </c>
      <c r="C11" s="7">
        <v>5.333035751525816</v>
      </c>
      <c r="D11" s="7"/>
      <c r="E11" s="8">
        <v>239</v>
      </c>
      <c r="F11" s="9">
        <v>270.61299773947667</v>
      </c>
      <c r="G11" s="9">
        <v>542</v>
      </c>
      <c r="H11" s="9"/>
    </row>
    <row r="12" spans="1:8" ht="12.75">
      <c r="A12" s="6" t="s">
        <v>262</v>
      </c>
      <c r="B12" s="7">
        <v>19.864792067206437</v>
      </c>
      <c r="C12" s="7">
        <v>7.874980689157551</v>
      </c>
      <c r="D12" s="7"/>
      <c r="E12" s="8">
        <v>130</v>
      </c>
      <c r="F12" s="9">
        <v>186.77838890509025</v>
      </c>
      <c r="G12" s="9">
        <v>970</v>
      </c>
      <c r="H12" s="9"/>
    </row>
    <row r="13" spans="1:8" ht="12.75">
      <c r="A13" s="6" t="s">
        <v>263</v>
      </c>
      <c r="B13" s="7">
        <v>5.8000826867278255</v>
      </c>
      <c r="C13" s="7">
        <v>4.478457225494159</v>
      </c>
      <c r="D13" s="7"/>
      <c r="E13" s="8">
        <v>59</v>
      </c>
      <c r="F13" s="9">
        <v>66.04257922945882</v>
      </c>
      <c r="G13" s="9">
        <v>122</v>
      </c>
      <c r="H13" s="9"/>
    </row>
    <row r="14" spans="1:8" ht="12.75">
      <c r="A14" s="6" t="s">
        <v>264</v>
      </c>
      <c r="B14" s="7">
        <v>33.25719064400416</v>
      </c>
      <c r="C14" s="7">
        <v>15.933626678433654</v>
      </c>
      <c r="D14" s="7"/>
      <c r="E14" s="8">
        <v>4</v>
      </c>
      <c r="F14" s="9">
        <v>7.102991543332989</v>
      </c>
      <c r="G14" s="9">
        <v>111</v>
      </c>
      <c r="H14" s="9"/>
    </row>
    <row r="15" spans="1:9" ht="12.75">
      <c r="A15" s="15" t="s">
        <v>265</v>
      </c>
      <c r="B15" s="16">
        <v>8.00597388923061</v>
      </c>
      <c r="C15" s="16">
        <v>8.447177119769854</v>
      </c>
      <c r="D15" s="16"/>
      <c r="E15" s="17">
        <v>1</v>
      </c>
      <c r="F15" s="17">
        <v>1.1665290395761165</v>
      </c>
      <c r="G15" s="17">
        <v>3</v>
      </c>
      <c r="H15" s="9"/>
      <c r="I15" s="4"/>
    </row>
    <row r="16" spans="1:8" ht="12.75">
      <c r="A16" s="6"/>
      <c r="B16" s="7"/>
      <c r="C16" s="7"/>
      <c r="D16" s="7"/>
      <c r="E16" s="8"/>
      <c r="F16" s="9"/>
      <c r="G16" s="9"/>
      <c r="H16" s="9"/>
    </row>
    <row r="17" spans="1:8" ht="12.75">
      <c r="A17" s="23" t="s">
        <v>254</v>
      </c>
      <c r="B17" s="4"/>
      <c r="C17" s="4"/>
      <c r="D17" s="4"/>
      <c r="E17" s="8">
        <v>15452</v>
      </c>
      <c r="F17" s="9">
        <v>16343.45599001389</v>
      </c>
      <c r="G17" s="9">
        <v>21858</v>
      </c>
      <c r="H17" s="9"/>
    </row>
    <row r="18" spans="1:9" ht="12.75">
      <c r="A18" s="23" t="s">
        <v>255</v>
      </c>
      <c r="B18" s="4"/>
      <c r="C18" s="4"/>
      <c r="D18" s="4"/>
      <c r="E18" s="9">
        <v>3468</v>
      </c>
      <c r="F18" s="9">
        <v>3709.764027505815</v>
      </c>
      <c r="G18" s="9">
        <v>5849</v>
      </c>
      <c r="H18" s="9"/>
      <c r="I18" s="32"/>
    </row>
    <row r="19" spans="1:8" ht="12.75">
      <c r="A19" s="33" t="s">
        <v>253</v>
      </c>
      <c r="B19" s="33"/>
      <c r="C19" s="33"/>
      <c r="D19" s="33"/>
      <c r="E19" s="17">
        <v>18920</v>
      </c>
      <c r="F19" s="34">
        <v>20053.220017519707</v>
      </c>
      <c r="G19" s="34">
        <v>27707</v>
      </c>
      <c r="H19" s="35"/>
    </row>
    <row r="20" spans="1:8" ht="12.75">
      <c r="A20" s="4"/>
      <c r="B20" s="4"/>
      <c r="C20" s="4"/>
      <c r="D20" s="4"/>
      <c r="E20" s="4"/>
      <c r="F20" s="4"/>
      <c r="G20" s="4"/>
      <c r="H20" s="4"/>
    </row>
    <row r="21" spans="1:10" ht="12.75" customHeight="1">
      <c r="A21" s="365" t="s">
        <v>266</v>
      </c>
      <c r="B21" s="365"/>
      <c r="C21" s="365"/>
      <c r="D21" s="365"/>
      <c r="E21" s="365"/>
      <c r="F21" s="365"/>
      <c r="G21" s="365"/>
      <c r="H21" s="365"/>
      <c r="I21" s="365"/>
      <c r="J21" s="36"/>
    </row>
    <row r="22" spans="1:10" ht="12.75">
      <c r="A22" s="365"/>
      <c r="B22" s="365"/>
      <c r="C22" s="365"/>
      <c r="D22" s="365"/>
      <c r="E22" s="365"/>
      <c r="F22" s="365"/>
      <c r="G22" s="365"/>
      <c r="H22" s="365"/>
      <c r="I22" s="365"/>
      <c r="J22" s="36"/>
    </row>
    <row r="23" spans="1:10" ht="12.75">
      <c r="A23" s="365"/>
      <c r="B23" s="365"/>
      <c r="C23" s="365"/>
      <c r="D23" s="365"/>
      <c r="E23" s="365"/>
      <c r="F23" s="365"/>
      <c r="G23" s="365"/>
      <c r="H23" s="365"/>
      <c r="I23" s="365"/>
      <c r="J23" s="36"/>
    </row>
    <row r="24" spans="1:10" ht="12.75">
      <c r="A24" s="365"/>
      <c r="B24" s="365"/>
      <c r="C24" s="365"/>
      <c r="D24" s="365"/>
      <c r="E24" s="365"/>
      <c r="F24" s="365"/>
      <c r="G24" s="365"/>
      <c r="H24" s="365"/>
      <c r="I24" s="365"/>
      <c r="J24" s="36"/>
    </row>
    <row r="25" spans="1:10" ht="12.75">
      <c r="A25" s="365"/>
      <c r="B25" s="365"/>
      <c r="C25" s="365"/>
      <c r="D25" s="365"/>
      <c r="E25" s="365"/>
      <c r="F25" s="365"/>
      <c r="G25" s="365"/>
      <c r="H25" s="365"/>
      <c r="I25" s="365"/>
      <c r="J25" s="36"/>
    </row>
    <row r="26" spans="1:8" ht="12.75">
      <c r="A26" s="36"/>
      <c r="B26" s="36"/>
      <c r="C26" s="36"/>
      <c r="D26" s="36"/>
      <c r="E26" s="36"/>
      <c r="F26" s="36"/>
      <c r="G26" s="36"/>
      <c r="H26" s="36"/>
    </row>
    <row r="27" spans="1:9" ht="12.75" customHeight="1">
      <c r="A27" s="365" t="s">
        <v>305</v>
      </c>
      <c r="B27" s="365"/>
      <c r="C27" s="365"/>
      <c r="D27" s="365"/>
      <c r="E27" s="365"/>
      <c r="F27" s="365"/>
      <c r="G27" s="365"/>
      <c r="H27" s="365"/>
      <c r="I27" s="365"/>
    </row>
    <row r="28" spans="1:9" ht="12.75">
      <c r="A28" s="365"/>
      <c r="B28" s="365"/>
      <c r="C28" s="365"/>
      <c r="D28" s="365"/>
      <c r="E28" s="365"/>
      <c r="F28" s="365"/>
      <c r="G28" s="365"/>
      <c r="H28" s="365"/>
      <c r="I28" s="365"/>
    </row>
    <row r="30" spans="1:9" ht="12.75">
      <c r="A30" s="362" t="s">
        <v>304</v>
      </c>
      <c r="B30" s="362"/>
      <c r="C30" s="362"/>
      <c r="D30" s="362"/>
      <c r="E30" s="362"/>
      <c r="F30" s="362"/>
      <c r="G30" s="362"/>
      <c r="H30" s="362"/>
      <c r="I30" s="362"/>
    </row>
    <row r="31" spans="1:9" ht="12.75" customHeight="1">
      <c r="A31" s="362"/>
      <c r="B31" s="362"/>
      <c r="C31" s="362"/>
      <c r="D31" s="362"/>
      <c r="E31" s="362"/>
      <c r="F31" s="362"/>
      <c r="G31" s="362"/>
      <c r="H31" s="362"/>
      <c r="I31" s="362"/>
    </row>
    <row r="32" spans="1:9" ht="12.75">
      <c r="A32" s="362"/>
      <c r="B32" s="362"/>
      <c r="C32" s="362"/>
      <c r="D32" s="362"/>
      <c r="E32" s="362"/>
      <c r="F32" s="362"/>
      <c r="G32" s="362"/>
      <c r="H32" s="362"/>
      <c r="I32" s="362"/>
    </row>
  </sheetData>
  <mergeCells count="5">
    <mergeCell ref="A30:I32"/>
    <mergeCell ref="A21:I25"/>
    <mergeCell ref="A27:I28"/>
    <mergeCell ref="E4:G4"/>
    <mergeCell ref="B4:C4"/>
  </mergeCells>
  <printOptions/>
  <pageMargins left="0.75" right="0.75" top="1" bottom="1" header="0.5" footer="0.5"/>
  <pageSetup horizontalDpi="600" verticalDpi="600" orientation="portrait" scale="96" r:id="rId1"/>
</worksheet>
</file>

<file path=xl/worksheets/sheet30.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5.140625" style="0" customWidth="1"/>
    <col min="7" max="8" width="9.140625" style="0" hidden="1" customWidth="1"/>
    <col min="9" max="9" width="4.140625" style="0" customWidth="1"/>
  </cols>
  <sheetData>
    <row r="1" spans="1:2" ht="12.75">
      <c r="A1" s="1" t="s">
        <v>173</v>
      </c>
      <c r="B1" s="1"/>
    </row>
    <row r="3" spans="1:4" ht="12.75">
      <c r="A3" s="282" t="s">
        <v>174</v>
      </c>
      <c r="B3" s="282" t="s">
        <v>73</v>
      </c>
      <c r="C3" s="280" t="s">
        <v>175</v>
      </c>
      <c r="D3" s="280" t="s">
        <v>176</v>
      </c>
    </row>
    <row r="4" spans="3:4" ht="12.75">
      <c r="C4" s="283"/>
      <c r="D4" s="283" t="s">
        <v>177</v>
      </c>
    </row>
    <row r="5" spans="3:4" ht="12.75">
      <c r="C5" s="283"/>
      <c r="D5" s="283"/>
    </row>
    <row r="6" spans="1:4" ht="12.75">
      <c r="A6" t="s">
        <v>178</v>
      </c>
      <c r="B6" t="s">
        <v>179</v>
      </c>
      <c r="C6" s="283">
        <v>1917</v>
      </c>
      <c r="D6" s="283" t="s">
        <v>180</v>
      </c>
    </row>
    <row r="7" spans="1:4" ht="12.75">
      <c r="A7" t="s">
        <v>181</v>
      </c>
      <c r="B7" t="s">
        <v>182</v>
      </c>
      <c r="C7" s="283">
        <v>1927</v>
      </c>
      <c r="D7" s="283" t="s">
        <v>183</v>
      </c>
    </row>
    <row r="8" spans="1:4" ht="12.75">
      <c r="A8" s="284" t="s">
        <v>184</v>
      </c>
      <c r="B8" t="s">
        <v>185</v>
      </c>
      <c r="C8" s="283">
        <v>1928</v>
      </c>
      <c r="D8" s="285">
        <v>1214</v>
      </c>
    </row>
    <row r="9" spans="1:4" ht="12.75">
      <c r="A9" t="s">
        <v>186</v>
      </c>
      <c r="B9" t="s">
        <v>187</v>
      </c>
      <c r="C9" s="283">
        <v>1938</v>
      </c>
      <c r="D9" s="283" t="s">
        <v>188</v>
      </c>
    </row>
    <row r="10" spans="1:4" ht="12.75">
      <c r="A10" t="s">
        <v>189</v>
      </c>
      <c r="B10" t="s">
        <v>190</v>
      </c>
      <c r="C10" s="283">
        <v>1941</v>
      </c>
      <c r="D10" s="285">
        <v>1319</v>
      </c>
    </row>
    <row r="11" spans="1:4" ht="12.75">
      <c r="A11" t="s">
        <v>191</v>
      </c>
      <c r="B11" t="s">
        <v>190</v>
      </c>
      <c r="C11" s="283">
        <v>1948</v>
      </c>
      <c r="D11" s="283" t="s">
        <v>192</v>
      </c>
    </row>
    <row r="12" spans="1:4" ht="12.75">
      <c r="A12" t="s">
        <v>193</v>
      </c>
      <c r="B12" t="s">
        <v>158</v>
      </c>
      <c r="C12" s="283">
        <v>1948</v>
      </c>
      <c r="D12" s="286">
        <v>17</v>
      </c>
    </row>
    <row r="13" spans="1:4" ht="12.75">
      <c r="A13" t="s">
        <v>194</v>
      </c>
      <c r="B13" t="s">
        <v>190</v>
      </c>
      <c r="C13" s="283">
        <v>1951</v>
      </c>
      <c r="D13" s="283" t="s">
        <v>195</v>
      </c>
    </row>
    <row r="14" spans="1:4" ht="12.75">
      <c r="A14" t="s">
        <v>196</v>
      </c>
      <c r="B14" t="s">
        <v>182</v>
      </c>
      <c r="C14" s="283">
        <v>1953</v>
      </c>
      <c r="D14" s="283" t="s">
        <v>197</v>
      </c>
    </row>
    <row r="15" spans="1:4" ht="12.75">
      <c r="A15" t="s">
        <v>198</v>
      </c>
      <c r="B15" t="s">
        <v>190</v>
      </c>
      <c r="C15" s="283">
        <v>1957</v>
      </c>
      <c r="D15" s="285">
        <v>1123</v>
      </c>
    </row>
    <row r="16" spans="1:4" ht="12.75">
      <c r="A16" t="s">
        <v>199</v>
      </c>
      <c r="B16" t="s">
        <v>190</v>
      </c>
      <c r="C16" s="283">
        <v>1957</v>
      </c>
      <c r="D16" s="285">
        <v>1319</v>
      </c>
    </row>
    <row r="17" spans="1:4" ht="12.75">
      <c r="A17" t="s">
        <v>200</v>
      </c>
      <c r="B17" t="s">
        <v>185</v>
      </c>
      <c r="C17" s="283">
        <v>1958</v>
      </c>
      <c r="D17" s="285">
        <v>1315</v>
      </c>
    </row>
    <row r="18" spans="1:4" ht="12.75">
      <c r="A18" t="s">
        <v>201</v>
      </c>
      <c r="B18" t="s">
        <v>48</v>
      </c>
      <c r="C18" s="283">
        <v>1959</v>
      </c>
      <c r="D18" s="285">
        <v>1318</v>
      </c>
    </row>
    <row r="19" spans="1:4" ht="12.75">
      <c r="A19" t="s">
        <v>202</v>
      </c>
      <c r="B19" t="s">
        <v>158</v>
      </c>
      <c r="C19" s="283">
        <v>1961</v>
      </c>
      <c r="D19" s="283">
        <v>28</v>
      </c>
    </row>
    <row r="20" spans="1:4" ht="12.75">
      <c r="A20" t="s">
        <v>203</v>
      </c>
      <c r="B20" t="s">
        <v>190</v>
      </c>
      <c r="C20" s="283">
        <v>1964</v>
      </c>
      <c r="D20" s="285">
        <v>1025</v>
      </c>
    </row>
    <row r="21" spans="1:4" ht="12.75">
      <c r="A21" t="s">
        <v>204</v>
      </c>
      <c r="B21" t="s">
        <v>205</v>
      </c>
      <c r="C21" s="283">
        <v>1964</v>
      </c>
      <c r="D21" s="285">
        <v>1721</v>
      </c>
    </row>
    <row r="22" spans="1:4" ht="12.75">
      <c r="A22" t="s">
        <v>206</v>
      </c>
      <c r="B22" t="s">
        <v>190</v>
      </c>
      <c r="C22" s="283">
        <v>1965</v>
      </c>
      <c r="D22" s="285">
        <v>1120</v>
      </c>
    </row>
    <row r="23" spans="1:4" ht="12.75">
      <c r="A23" t="s">
        <v>207</v>
      </c>
      <c r="B23" t="s">
        <v>190</v>
      </c>
      <c r="C23" s="283">
        <v>1968</v>
      </c>
      <c r="D23" s="285">
        <v>722</v>
      </c>
    </row>
    <row r="24" spans="1:4" ht="12.75">
      <c r="A24" t="s">
        <v>208</v>
      </c>
      <c r="B24" t="s">
        <v>127</v>
      </c>
      <c r="C24" s="283">
        <v>1976</v>
      </c>
      <c r="D24" s="285">
        <v>1120</v>
      </c>
    </row>
    <row r="25" spans="1:4" ht="12.75">
      <c r="A25" s="25" t="s">
        <v>209</v>
      </c>
      <c r="B25" s="25" t="s">
        <v>182</v>
      </c>
      <c r="C25" s="278">
        <v>1979</v>
      </c>
      <c r="D25" s="287">
        <v>1119</v>
      </c>
    </row>
    <row r="27" ht="12.75">
      <c r="A27" t="s">
        <v>9</v>
      </c>
    </row>
    <row r="28" ht="12.75">
      <c r="A28" t="s">
        <v>210</v>
      </c>
    </row>
    <row r="30" spans="1:9" ht="12.75">
      <c r="A30" s="353" t="s">
        <v>10</v>
      </c>
      <c r="B30" s="353"/>
      <c r="C30" s="353"/>
      <c r="D30" s="353"/>
      <c r="E30" s="353"/>
      <c r="F30" s="353"/>
      <c r="G30" s="353"/>
      <c r="H30" s="353"/>
      <c r="I30" s="353"/>
    </row>
    <row r="31" spans="1:9" ht="15" customHeight="1">
      <c r="A31" s="353"/>
      <c r="B31" s="353"/>
      <c r="C31" s="353"/>
      <c r="D31" s="353"/>
      <c r="E31" s="353"/>
      <c r="F31" s="353"/>
      <c r="G31" s="353"/>
      <c r="H31" s="353"/>
      <c r="I31" s="353"/>
    </row>
    <row r="32" spans="1:9" ht="12.75" customHeight="1" hidden="1">
      <c r="A32" s="353"/>
      <c r="B32" s="353"/>
      <c r="C32" s="353"/>
      <c r="D32" s="353"/>
      <c r="E32" s="353"/>
      <c r="F32" s="353"/>
      <c r="G32" s="353"/>
      <c r="H32" s="353"/>
      <c r="I32" s="353"/>
    </row>
    <row r="33" spans="1:9" ht="12.75">
      <c r="A33" s="353"/>
      <c r="B33" s="353"/>
      <c r="C33" s="353"/>
      <c r="D33" s="353"/>
      <c r="E33" s="353"/>
      <c r="F33" s="353"/>
      <c r="G33" s="353"/>
      <c r="H33" s="353"/>
      <c r="I33" s="353"/>
    </row>
  </sheetData>
  <mergeCells count="1">
    <mergeCell ref="A30:I33"/>
  </mergeCells>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P45"/>
  <sheetViews>
    <sheetView workbookViewId="0" topLeftCell="A1">
      <selection activeCell="A1" sqref="A1"/>
    </sheetView>
  </sheetViews>
  <sheetFormatPr defaultColWidth="9.140625" defaultRowHeight="12.75"/>
  <cols>
    <col min="1" max="1" width="10.00390625" style="130" customWidth="1"/>
    <col min="2" max="5" width="8.7109375" style="130" customWidth="1"/>
    <col min="6" max="6" width="9.28125" style="130" customWidth="1"/>
    <col min="7" max="9" width="8.7109375" style="130" customWidth="1"/>
    <col min="10" max="16384" width="9.140625" style="266" customWidth="1"/>
  </cols>
  <sheetData>
    <row r="1" spans="1:16" ht="12.75">
      <c r="A1" s="392" t="s">
        <v>211</v>
      </c>
      <c r="B1" s="392"/>
      <c r="C1" s="392"/>
      <c r="D1" s="392"/>
      <c r="E1" s="392"/>
      <c r="F1" s="392"/>
      <c r="G1" s="392"/>
      <c r="H1" s="392"/>
      <c r="I1" s="392"/>
      <c r="J1" s="288"/>
      <c r="K1" s="288"/>
      <c r="L1" s="288"/>
      <c r="M1" s="288"/>
      <c r="N1" s="288"/>
      <c r="O1" s="288"/>
      <c r="P1" s="288"/>
    </row>
    <row r="2" s="1" customFormat="1" ht="12.75"/>
    <row r="3" spans="1:9" s="1" customFormat="1" ht="25.5">
      <c r="A3" s="159" t="s">
        <v>39</v>
      </c>
      <c r="B3" s="109" t="s">
        <v>48</v>
      </c>
      <c r="C3" s="225" t="s">
        <v>47</v>
      </c>
      <c r="D3" s="109" t="s">
        <v>58</v>
      </c>
      <c r="E3" s="109" t="s">
        <v>77</v>
      </c>
      <c r="F3" s="109" t="s">
        <v>44</v>
      </c>
      <c r="G3" s="109" t="s">
        <v>140</v>
      </c>
      <c r="H3" s="109" t="s">
        <v>57</v>
      </c>
      <c r="I3" s="78" t="s">
        <v>79</v>
      </c>
    </row>
    <row r="4" spans="1:9" ht="12.75" customHeight="1">
      <c r="A4" s="266"/>
      <c r="B4" s="393" t="s">
        <v>212</v>
      </c>
      <c r="C4" s="394"/>
      <c r="D4" s="394"/>
      <c r="E4" s="394"/>
      <c r="F4" s="394"/>
      <c r="G4" s="394"/>
      <c r="H4" s="394"/>
      <c r="I4" s="394"/>
    </row>
    <row r="5" spans="1:9" ht="12.75">
      <c r="A5" s="289"/>
      <c r="B5" s="289"/>
      <c r="C5" s="289"/>
      <c r="D5" s="289"/>
      <c r="E5" s="289"/>
      <c r="F5" s="289"/>
      <c r="G5" s="289"/>
      <c r="H5" s="289"/>
      <c r="I5" s="289"/>
    </row>
    <row r="6" spans="1:15" ht="12.75">
      <c r="A6" s="271">
        <v>1980</v>
      </c>
      <c r="B6" s="290">
        <v>12.10770197222985</v>
      </c>
      <c r="C6" s="290">
        <v>2.25052882278209</v>
      </c>
      <c r="D6" s="290">
        <v>2.2859111478466</v>
      </c>
      <c r="E6" s="290">
        <v>1.0992246857049999</v>
      </c>
      <c r="F6" s="291">
        <v>5.5377907902575005</v>
      </c>
      <c r="G6" s="290">
        <v>2.8200867252572497</v>
      </c>
      <c r="H6" s="290">
        <v>15.422807339659656</v>
      </c>
      <c r="I6" s="290">
        <v>71.74397956436572</v>
      </c>
      <c r="N6" s="290"/>
      <c r="O6" s="290"/>
    </row>
    <row r="7" spans="1:15" ht="12.75">
      <c r="A7" s="271">
        <v>1981</v>
      </c>
      <c r="B7" s="290">
        <v>12.0636933016</v>
      </c>
      <c r="C7" s="290">
        <v>2.509927451396819</v>
      </c>
      <c r="D7" s="290">
        <v>2.52325637691525</v>
      </c>
      <c r="E7" s="290">
        <v>0.9960483614150001</v>
      </c>
      <c r="F7" s="291">
        <v>5.60592684749055</v>
      </c>
      <c r="G7" s="290">
        <v>2.80476900942035</v>
      </c>
      <c r="H7" s="290">
        <v>15.907524202834393</v>
      </c>
      <c r="I7" s="290">
        <v>72.37749049641891</v>
      </c>
      <c r="N7" s="290"/>
      <c r="O7" s="290"/>
    </row>
    <row r="8" spans="1:15" ht="12.75">
      <c r="A8" s="271">
        <v>1982</v>
      </c>
      <c r="B8" s="290">
        <v>12.8130708815586</v>
      </c>
      <c r="C8" s="290">
        <v>2.5025140912243846</v>
      </c>
      <c r="D8" s="290">
        <v>2.4603585023</v>
      </c>
      <c r="E8" s="290">
        <v>1.13493956719</v>
      </c>
      <c r="F8" s="291">
        <v>5.559814967173249</v>
      </c>
      <c r="G8" s="290">
        <v>2.61587696956635</v>
      </c>
      <c r="H8" s="290">
        <v>15.321579157811046</v>
      </c>
      <c r="I8" s="290">
        <v>73.61765956415123</v>
      </c>
      <c r="N8" s="290"/>
      <c r="O8" s="290"/>
    </row>
    <row r="9" spans="1:15" ht="12.75">
      <c r="A9" s="271">
        <v>1983</v>
      </c>
      <c r="B9" s="290">
        <v>13.47605813152515</v>
      </c>
      <c r="C9" s="290">
        <v>2.625393824351622</v>
      </c>
      <c r="D9" s="290">
        <v>2.50004170395</v>
      </c>
      <c r="E9" s="290">
        <v>1.003985001745</v>
      </c>
      <c r="F9" s="291">
        <v>5.5955695318599</v>
      </c>
      <c r="G9" s="290">
        <v>2.6402027721778</v>
      </c>
      <c r="H9" s="290">
        <v>15.89443958344516</v>
      </c>
      <c r="I9" s="290">
        <v>75.41406634639843</v>
      </c>
      <c r="N9" s="290"/>
      <c r="O9" s="290"/>
    </row>
    <row r="10" spans="1:15" ht="12.75">
      <c r="A10" s="271">
        <v>1984</v>
      </c>
      <c r="B10" s="290">
        <v>14.9673925327338</v>
      </c>
      <c r="C10" s="290">
        <v>2.756335852285893</v>
      </c>
      <c r="D10" s="290">
        <v>2.7734589633185</v>
      </c>
      <c r="E10" s="290">
        <v>0.9988261855305001</v>
      </c>
      <c r="F10" s="291">
        <v>5.8497801216298</v>
      </c>
      <c r="G10" s="290">
        <v>1.8760630412054</v>
      </c>
      <c r="H10" s="290">
        <v>17.070619600523607</v>
      </c>
      <c r="I10" s="290">
        <v>79.10272556895687</v>
      </c>
      <c r="N10" s="290"/>
      <c r="O10" s="290"/>
    </row>
    <row r="11" spans="1:15" ht="12.75">
      <c r="A11" s="271">
        <v>1985</v>
      </c>
      <c r="B11" s="290">
        <v>16.299240146511103</v>
      </c>
      <c r="C11" s="290">
        <v>2.878774864569271</v>
      </c>
      <c r="D11" s="290">
        <v>2.9265170720825497</v>
      </c>
      <c r="E11" s="290">
        <v>0.911919973917</v>
      </c>
      <c r="F11" s="291">
        <v>5.85918504042085</v>
      </c>
      <c r="G11" s="290">
        <v>2.4952400365503498</v>
      </c>
      <c r="H11" s="290">
        <v>17.47842520666294</v>
      </c>
      <c r="I11" s="290">
        <v>82.3342622181616</v>
      </c>
      <c r="N11" s="290"/>
      <c r="O11" s="290"/>
    </row>
    <row r="12" spans="1:15" ht="12.75">
      <c r="A12" s="271">
        <v>1986</v>
      </c>
      <c r="B12" s="290">
        <v>17.357591134516603</v>
      </c>
      <c r="C12" s="290">
        <v>3.0957043899821697</v>
      </c>
      <c r="D12" s="290">
        <v>2.7599269915558504</v>
      </c>
      <c r="E12" s="290">
        <v>0.7769970883069999</v>
      </c>
      <c r="F12" s="291">
        <v>5.692118761474351</v>
      </c>
      <c r="G12" s="290">
        <v>2.6948068576482</v>
      </c>
      <c r="H12" s="290">
        <v>17.26040262414014</v>
      </c>
      <c r="I12" s="290">
        <v>84.04901745411082</v>
      </c>
      <c r="N12" s="290"/>
      <c r="O12" s="290"/>
    </row>
    <row r="13" spans="1:15" ht="12.75">
      <c r="A13" s="271">
        <v>1987</v>
      </c>
      <c r="B13" s="290">
        <v>18.524396312631552</v>
      </c>
      <c r="C13" s="290">
        <v>3.409640770897282</v>
      </c>
      <c r="D13" s="290">
        <v>2.75286338166215</v>
      </c>
      <c r="E13" s="290">
        <v>0.710329309535</v>
      </c>
      <c r="F13" s="291">
        <v>5.607117343540049</v>
      </c>
      <c r="G13" s="290">
        <v>2.76072065558885</v>
      </c>
      <c r="H13" s="290">
        <v>18.008448202494943</v>
      </c>
      <c r="I13" s="290">
        <v>87.02729112640576</v>
      </c>
      <c r="N13" s="290"/>
      <c r="O13" s="290"/>
    </row>
    <row r="14" spans="1:15" ht="12.75">
      <c r="A14" s="271">
        <v>1988</v>
      </c>
      <c r="B14" s="290">
        <v>19.83481499751785</v>
      </c>
      <c r="C14" s="290">
        <v>3.6372312475614246</v>
      </c>
      <c r="D14" s="290">
        <v>3.02413774814155</v>
      </c>
      <c r="E14" s="290">
        <v>0.6785827482150001</v>
      </c>
      <c r="F14" s="291">
        <v>5.5600927495848</v>
      </c>
      <c r="G14" s="290">
        <v>2.6798859738278</v>
      </c>
      <c r="H14" s="290">
        <v>18.8463098057595</v>
      </c>
      <c r="I14" s="290">
        <v>89.41438506125638</v>
      </c>
      <c r="N14" s="290"/>
      <c r="O14" s="290"/>
    </row>
    <row r="15" spans="1:15" ht="12.75">
      <c r="A15" s="271">
        <v>1989</v>
      </c>
      <c r="B15" s="290">
        <v>20.6332013315142</v>
      </c>
      <c r="C15" s="290">
        <v>3.9665384249607967</v>
      </c>
      <c r="D15" s="290">
        <v>3.0007643423697</v>
      </c>
      <c r="E15" s="290">
        <v>0.7777907523400001</v>
      </c>
      <c r="F15" s="291">
        <v>5.48521054807125</v>
      </c>
      <c r="G15" s="290">
        <v>2.5795668400566</v>
      </c>
      <c r="H15" s="290">
        <v>19.069759821952154</v>
      </c>
      <c r="I15" s="290">
        <v>89.98717289202555</v>
      </c>
      <c r="N15" s="290"/>
      <c r="O15" s="290"/>
    </row>
    <row r="16" spans="1:15" ht="12.75">
      <c r="A16" s="271">
        <v>1990</v>
      </c>
      <c r="B16" s="290">
        <v>21.027295207100344</v>
      </c>
      <c r="C16" s="290">
        <v>3.78805959055865</v>
      </c>
      <c r="D16" s="290">
        <v>3.01437568053565</v>
      </c>
      <c r="E16" s="290">
        <v>0.7579491515150001</v>
      </c>
      <c r="F16" s="291">
        <v>5.142149269807001</v>
      </c>
      <c r="G16" s="290">
        <v>2.57722553115925</v>
      </c>
      <c r="H16" s="290">
        <v>19.17263227070408</v>
      </c>
      <c r="I16" s="290">
        <v>88.60726176340457</v>
      </c>
      <c r="N16" s="290"/>
      <c r="O16" s="290"/>
    </row>
    <row r="17" spans="1:15" ht="12.75">
      <c r="A17" s="271">
        <v>1991</v>
      </c>
      <c r="B17" s="290">
        <v>22.042153406097448</v>
      </c>
      <c r="C17" s="290">
        <v>4.0381929908871514</v>
      </c>
      <c r="D17" s="290">
        <v>3.1351316631566</v>
      </c>
      <c r="E17" s="290">
        <v>0.797632353165</v>
      </c>
      <c r="F17" s="291">
        <v>4.4950749837021</v>
      </c>
      <c r="G17" s="290">
        <v>2.58159068334075</v>
      </c>
      <c r="H17" s="290">
        <v>18.991667468686742</v>
      </c>
      <c r="I17" s="290">
        <v>87.61349547107872</v>
      </c>
      <c r="N17" s="290"/>
      <c r="O17" s="290"/>
    </row>
    <row r="18" spans="1:15" ht="12.75">
      <c r="A18" s="271">
        <v>1992</v>
      </c>
      <c r="B18" s="290">
        <v>22.75835582947665</v>
      </c>
      <c r="C18" s="290">
        <v>4.294451029890535</v>
      </c>
      <c r="D18" s="290">
        <v>3.0948135302802</v>
      </c>
      <c r="E18" s="290">
        <v>0.710329309535</v>
      </c>
      <c r="F18" s="291">
        <v>4.1417357562105</v>
      </c>
      <c r="G18" s="290">
        <v>2.4273420785271997</v>
      </c>
      <c r="H18" s="290">
        <v>19.12246861307936</v>
      </c>
      <c r="I18" s="290">
        <v>86.85356582237603</v>
      </c>
      <c r="N18" s="290"/>
      <c r="O18" s="290"/>
    </row>
    <row r="19" spans="1:15" ht="12.75">
      <c r="A19" s="271">
        <v>1993</v>
      </c>
      <c r="B19" s="290">
        <v>24.22988831306195</v>
      </c>
      <c r="C19" s="290">
        <v>4.464650103159615</v>
      </c>
      <c r="D19" s="290">
        <v>3.1417984410338</v>
      </c>
      <c r="E19" s="290">
        <v>0.5838192626748</v>
      </c>
      <c r="F19" s="291">
        <v>3.8861759375845004</v>
      </c>
      <c r="G19" s="290">
        <v>2.1137654190889</v>
      </c>
      <c r="H19" s="290">
        <v>19.83514502711282</v>
      </c>
      <c r="I19" s="290">
        <v>87.42072735359777</v>
      </c>
      <c r="N19" s="290"/>
      <c r="O19" s="290"/>
    </row>
    <row r="20" spans="1:15" ht="12.75">
      <c r="A20" s="271">
        <v>1994</v>
      </c>
      <c r="B20" s="290">
        <v>25.7215401798838</v>
      </c>
      <c r="C20" s="290">
        <v>4.596467921100028</v>
      </c>
      <c r="D20" s="290">
        <v>3.2550542985428996</v>
      </c>
      <c r="E20" s="290">
        <v>0.5445328930412999</v>
      </c>
      <c r="F20" s="291">
        <v>3.7917299176575</v>
      </c>
      <c r="G20" s="290">
        <v>1.9736043508611</v>
      </c>
      <c r="H20" s="290">
        <v>19.90945979905291</v>
      </c>
      <c r="I20" s="290">
        <v>87.88750441933503</v>
      </c>
      <c r="N20" s="290"/>
      <c r="O20" s="290"/>
    </row>
    <row r="21" spans="1:15" ht="12.75">
      <c r="A21" s="271">
        <v>1995</v>
      </c>
      <c r="B21" s="290">
        <v>27.562126438814097</v>
      </c>
      <c r="C21" s="290">
        <v>4.958532198898729</v>
      </c>
      <c r="D21" s="290">
        <v>3.4206522990283497</v>
      </c>
      <c r="E21" s="290">
        <v>0.57616040475635</v>
      </c>
      <c r="F21" s="291">
        <v>3.5945044054569997</v>
      </c>
      <c r="G21" s="290">
        <v>1.8832060175024001</v>
      </c>
      <c r="H21" s="290">
        <v>20.08872871384015</v>
      </c>
      <c r="I21" s="290">
        <v>89.98848761759943</v>
      </c>
      <c r="N21" s="290"/>
      <c r="O21" s="290"/>
    </row>
    <row r="22" spans="1:15" ht="12.75">
      <c r="A22" s="271">
        <v>1996</v>
      </c>
      <c r="B22" s="290">
        <v>28.94298280662915</v>
      </c>
      <c r="C22" s="290">
        <v>5.33322002060791</v>
      </c>
      <c r="D22" s="290">
        <v>3.50303462565375</v>
      </c>
      <c r="E22" s="290">
        <v>0.61076415659515</v>
      </c>
      <c r="F22" s="291">
        <v>3.5667261643019996</v>
      </c>
      <c r="G22" s="290">
        <v>1.7605849244039</v>
      </c>
      <c r="H22" s="290">
        <v>21.00191633627855</v>
      </c>
      <c r="I22" s="290">
        <v>92.75154455412081</v>
      </c>
      <c r="N22" s="290"/>
      <c r="O22" s="290"/>
    </row>
    <row r="23" spans="1:15" ht="12.75">
      <c r="A23" s="271">
        <v>1997</v>
      </c>
      <c r="B23" s="290">
        <v>27.78486824967555</v>
      </c>
      <c r="C23" s="290">
        <v>5.392901036006204</v>
      </c>
      <c r="D23" s="290">
        <v>3.5630753097501997</v>
      </c>
      <c r="E23" s="290">
        <v>0.5336596957892</v>
      </c>
      <c r="F23" s="291">
        <v>3.44450190322</v>
      </c>
      <c r="G23" s="290">
        <v>1.5701849228871998</v>
      </c>
      <c r="H23" s="290">
        <v>21.44539852432929</v>
      </c>
      <c r="I23" s="290">
        <v>91.9281099561263</v>
      </c>
      <c r="N23" s="290"/>
      <c r="O23" s="290"/>
    </row>
    <row r="24" spans="1:15" ht="12.75">
      <c r="A24" s="271">
        <v>1998</v>
      </c>
      <c r="B24" s="290">
        <v>25.86920137322345</v>
      </c>
      <c r="C24" s="290">
        <v>5.399476828238661</v>
      </c>
      <c r="D24" s="290">
        <v>3.50986013633755</v>
      </c>
      <c r="E24" s="290">
        <v>0.63997099300955</v>
      </c>
      <c r="F24" s="291">
        <v>3.3639450038704997</v>
      </c>
      <c r="G24" s="290">
        <v>1.530997761257825</v>
      </c>
      <c r="H24" s="290">
        <v>21.65574471794639</v>
      </c>
      <c r="I24" s="290">
        <v>89.75081140985166</v>
      </c>
      <c r="N24" s="290"/>
      <c r="O24" s="290"/>
    </row>
    <row r="25" spans="1:15" ht="12.75">
      <c r="A25" s="271">
        <v>1999</v>
      </c>
      <c r="B25" s="290">
        <v>26.040474071544853</v>
      </c>
      <c r="C25" s="290">
        <v>5.387079351591343</v>
      </c>
      <c r="D25" s="290">
        <v>3.63010023733705</v>
      </c>
      <c r="E25" s="290">
        <v>0.56941426047585</v>
      </c>
      <c r="F25" s="291">
        <v>3.183386436363</v>
      </c>
      <c r="G25" s="290">
        <v>1.3611615948361548</v>
      </c>
      <c r="H25" s="290">
        <v>21.622550225583264</v>
      </c>
      <c r="I25" s="290">
        <v>89.3133726267756</v>
      </c>
      <c r="N25" s="290"/>
      <c r="O25" s="290"/>
    </row>
    <row r="26" spans="1:15" ht="12.75">
      <c r="A26" s="271">
        <v>2000</v>
      </c>
      <c r="B26" s="290">
        <v>26.486364723867073</v>
      </c>
      <c r="C26" s="290">
        <v>5.724032567647703</v>
      </c>
      <c r="D26" s="290">
        <v>3.9235178303371496</v>
      </c>
      <c r="E26" s="290">
        <v>0.5515171365317</v>
      </c>
      <c r="F26" s="291">
        <v>3.36882603767345</v>
      </c>
      <c r="G26" s="290">
        <v>1.4574885985213648</v>
      </c>
      <c r="H26" s="290">
        <v>22.57952750590476</v>
      </c>
      <c r="I26" s="290">
        <v>92.79524916643363</v>
      </c>
      <c r="N26" s="290"/>
      <c r="O26" s="290"/>
    </row>
    <row r="27" spans="1:15" ht="12.75">
      <c r="A27" s="271">
        <v>2001</v>
      </c>
      <c r="B27" s="290">
        <v>27.035588369759413</v>
      </c>
      <c r="C27" s="290">
        <v>5.76157324149406</v>
      </c>
      <c r="D27" s="290">
        <v>4.08923488042755</v>
      </c>
      <c r="E27" s="290">
        <v>0.48056357198149996</v>
      </c>
      <c r="F27" s="291">
        <v>3.37168322819225</v>
      </c>
      <c r="G27" s="290">
        <v>1.5441487742846352</v>
      </c>
      <c r="H27" s="290">
        <v>21.914274904832755</v>
      </c>
      <c r="I27" s="290">
        <v>93.24528338045052</v>
      </c>
      <c r="N27" s="290"/>
      <c r="O27" s="290"/>
    </row>
    <row r="28" spans="1:15" ht="12.75">
      <c r="A28" s="271">
        <v>2002</v>
      </c>
      <c r="B28" s="290">
        <v>28.325329844643566</v>
      </c>
      <c r="C28" s="290">
        <v>6.025796597496282</v>
      </c>
      <c r="D28" s="290">
        <v>4.2303880286966</v>
      </c>
      <c r="E28" s="290">
        <v>0.49278599808970003</v>
      </c>
      <c r="F28" s="291">
        <v>3.35842903884115</v>
      </c>
      <c r="G28" s="290">
        <v>1.4170910992416648</v>
      </c>
      <c r="H28" s="290">
        <v>21.903994995268732</v>
      </c>
      <c r="I28" s="290">
        <v>95.4442215606898</v>
      </c>
      <c r="N28" s="290"/>
      <c r="O28" s="290"/>
    </row>
    <row r="29" spans="1:15" ht="12.75">
      <c r="A29" s="271">
        <v>2003</v>
      </c>
      <c r="B29" s="290">
        <v>33.8526764130588</v>
      </c>
      <c r="C29" s="290">
        <v>6.222399488199535</v>
      </c>
      <c r="D29" s="290">
        <v>4.45193934350855</v>
      </c>
      <c r="E29" s="290">
        <v>0.52584210506415</v>
      </c>
      <c r="F29" s="291">
        <v>3.45977993585525</v>
      </c>
      <c r="G29" s="290">
        <v>1.5120847473514352</v>
      </c>
      <c r="H29" s="290">
        <v>22.320928089028072</v>
      </c>
      <c r="I29" s="290">
        <v>103.08092472704284</v>
      </c>
      <c r="N29" s="290"/>
      <c r="O29" s="290"/>
    </row>
    <row r="30" spans="1:15" ht="12.75">
      <c r="A30" s="271">
        <v>2004</v>
      </c>
      <c r="B30" s="290">
        <v>39.01047423755486</v>
      </c>
      <c r="C30" s="290">
        <v>6.835767092985494</v>
      </c>
      <c r="D30" s="290">
        <v>4.7930164616903</v>
      </c>
      <c r="E30" s="290">
        <v>0.509532309186</v>
      </c>
      <c r="F30" s="291">
        <v>3.3877946080621504</v>
      </c>
      <c r="G30" s="290">
        <v>1.4530482179755015</v>
      </c>
      <c r="H30" s="290">
        <v>22.466200811735177</v>
      </c>
      <c r="I30" s="290">
        <v>109.77131950532184</v>
      </c>
      <c r="N30" s="290"/>
      <c r="O30" s="290"/>
    </row>
    <row r="31" spans="1:15" ht="12.75">
      <c r="A31" s="271">
        <v>2005</v>
      </c>
      <c r="B31" s="290">
        <v>43.670218357041385</v>
      </c>
      <c r="C31" s="290">
        <v>7.319079091766712</v>
      </c>
      <c r="D31" s="290">
        <v>4.8128580625153</v>
      </c>
      <c r="E31" s="290">
        <v>0.526199253879</v>
      </c>
      <c r="F31" s="292">
        <v>3.2595426214376144</v>
      </c>
      <c r="G31" s="290">
        <v>1.4852487460745718</v>
      </c>
      <c r="H31" s="290">
        <v>22.78638335849212</v>
      </c>
      <c r="I31" s="290">
        <v>115.37362004233785</v>
      </c>
      <c r="N31" s="290"/>
      <c r="O31" s="290"/>
    </row>
    <row r="32" spans="1:15" ht="12.75">
      <c r="A32" s="271">
        <v>2006</v>
      </c>
      <c r="B32" s="290">
        <v>48.21333096747047</v>
      </c>
      <c r="C32" s="290">
        <v>7.7557940497565685</v>
      </c>
      <c r="D32" s="290">
        <v>4.726478719889074</v>
      </c>
      <c r="E32" s="290">
        <v>0.478579411899</v>
      </c>
      <c r="F32" s="292">
        <v>3.3145160067366493</v>
      </c>
      <c r="G32" s="290">
        <v>1.6207547709514631</v>
      </c>
      <c r="H32" s="290">
        <v>22.44716339614461</v>
      </c>
      <c r="I32" s="290">
        <v>120.72622149148305</v>
      </c>
      <c r="N32" s="290"/>
      <c r="O32" s="290"/>
    </row>
    <row r="33" spans="1:15" ht="12.75">
      <c r="A33" s="271">
        <v>2007</v>
      </c>
      <c r="B33" s="290">
        <v>52.127756797728516</v>
      </c>
      <c r="C33" s="290">
        <v>8.446768894370408</v>
      </c>
      <c r="D33" s="290">
        <v>4.973706499843283</v>
      </c>
      <c r="E33" s="290">
        <v>0.488103380295</v>
      </c>
      <c r="F33" s="292">
        <v>3.399819535648945</v>
      </c>
      <c r="G33" s="290">
        <v>1.5175804131684019</v>
      </c>
      <c r="H33" s="290">
        <v>22.74833248244497</v>
      </c>
      <c r="I33" s="290">
        <v>126.76786392984168</v>
      </c>
      <c r="N33" s="290"/>
      <c r="O33" s="290"/>
    </row>
    <row r="34" spans="1:15" ht="12.75">
      <c r="A34" s="271">
        <v>2008</v>
      </c>
      <c r="B34" s="290">
        <v>55.806144646914994</v>
      </c>
      <c r="C34" s="290">
        <v>9.180927881971014</v>
      </c>
      <c r="D34" s="290">
        <v>5.105782669990173</v>
      </c>
      <c r="E34" s="290">
        <v>0.473817427701</v>
      </c>
      <c r="F34" s="292">
        <v>3.209308321078151</v>
      </c>
      <c r="G34" s="290">
        <v>1.4054664783437294</v>
      </c>
      <c r="H34" s="290">
        <v>22.420816312054782</v>
      </c>
      <c r="I34" s="290">
        <v>131.10278066569865</v>
      </c>
      <c r="N34" s="290"/>
      <c r="O34" s="290"/>
    </row>
    <row r="35" spans="1:9" ht="12.75">
      <c r="A35" s="271"/>
      <c r="B35" s="290"/>
      <c r="C35" s="290"/>
      <c r="D35" s="290"/>
      <c r="E35" s="290"/>
      <c r="F35" s="292"/>
      <c r="G35" s="290"/>
      <c r="H35" s="290"/>
      <c r="I35" s="290"/>
    </row>
    <row r="36" spans="1:9" ht="38.25" customHeight="1">
      <c r="A36" s="159" t="s">
        <v>213</v>
      </c>
      <c r="B36" s="293">
        <f>((B34-B16)/B16)*100</f>
        <v>165.39858834564126</v>
      </c>
      <c r="C36" s="293">
        <f aca="true" t="shared" si="0" ref="C36:I36">((C34-C16)/C16)*100</f>
        <v>142.364927543736</v>
      </c>
      <c r="D36" s="293">
        <f t="shared" si="0"/>
        <v>69.38109947473049</v>
      </c>
      <c r="E36" s="293">
        <f t="shared" si="0"/>
        <v>-37.48691099476441</v>
      </c>
      <c r="F36" s="293">
        <f t="shared" si="0"/>
        <v>-37.58819216077317</v>
      </c>
      <c r="G36" s="293">
        <f t="shared" si="0"/>
        <v>-45.465910478096845</v>
      </c>
      <c r="H36" s="293">
        <f t="shared" si="0"/>
        <v>16.941774063616446</v>
      </c>
      <c r="I36" s="293">
        <f t="shared" si="0"/>
        <v>47.95940880755784</v>
      </c>
    </row>
    <row r="37" spans="1:9" ht="12.75" customHeight="1">
      <c r="A37" s="266"/>
      <c r="B37" s="266"/>
      <c r="C37" s="266"/>
      <c r="D37" s="266"/>
      <c r="E37" s="266"/>
      <c r="F37" s="266"/>
      <c r="G37" s="266"/>
      <c r="H37" s="266"/>
      <c r="I37" s="266"/>
    </row>
    <row r="38" spans="1:9" ht="12.75" customHeight="1">
      <c r="A38" s="395" t="s">
        <v>11</v>
      </c>
      <c r="B38" s="395"/>
      <c r="C38" s="395"/>
      <c r="D38" s="395"/>
      <c r="E38" s="395"/>
      <c r="F38" s="395"/>
      <c r="G38" s="395"/>
      <c r="H38" s="395"/>
      <c r="I38" s="395"/>
    </row>
    <row r="39" spans="1:9" ht="12.75">
      <c r="A39" s="395"/>
      <c r="B39" s="395"/>
      <c r="C39" s="395"/>
      <c r="D39" s="395"/>
      <c r="E39" s="395"/>
      <c r="F39" s="395"/>
      <c r="G39" s="395"/>
      <c r="H39" s="395"/>
      <c r="I39" s="395"/>
    </row>
    <row r="41" spans="1:9" ht="12.75">
      <c r="A41" s="362" t="s">
        <v>12</v>
      </c>
      <c r="B41" s="362"/>
      <c r="C41" s="362"/>
      <c r="D41" s="362"/>
      <c r="E41" s="362"/>
      <c r="F41" s="362"/>
      <c r="G41" s="362"/>
      <c r="H41" s="362"/>
      <c r="I41" s="362"/>
    </row>
    <row r="42" spans="1:9" ht="12.75">
      <c r="A42" s="362"/>
      <c r="B42" s="362"/>
      <c r="C42" s="362"/>
      <c r="D42" s="362"/>
      <c r="E42" s="362"/>
      <c r="F42" s="362"/>
      <c r="G42" s="362"/>
      <c r="H42" s="362"/>
      <c r="I42" s="362"/>
    </row>
    <row r="43" spans="1:9" ht="12.75">
      <c r="A43" s="362"/>
      <c r="B43" s="362"/>
      <c r="C43" s="362"/>
      <c r="D43" s="362"/>
      <c r="E43" s="362"/>
      <c r="F43" s="362"/>
      <c r="G43" s="362"/>
      <c r="H43" s="362"/>
      <c r="I43" s="362"/>
    </row>
    <row r="45" ht="12.75">
      <c r="I45" s="266"/>
    </row>
  </sheetData>
  <mergeCells count="4">
    <mergeCell ref="A1:I1"/>
    <mergeCell ref="B4:I4"/>
    <mergeCell ref="A38:I39"/>
    <mergeCell ref="A41:I43"/>
  </mergeCells>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J56"/>
  <sheetViews>
    <sheetView workbookViewId="0" topLeftCell="A1">
      <selection activeCell="A1" sqref="A1"/>
    </sheetView>
  </sheetViews>
  <sheetFormatPr defaultColWidth="9.140625" defaultRowHeight="12.75"/>
  <cols>
    <col min="1" max="1" width="5.28125" style="0" customWidth="1"/>
    <col min="2" max="2" width="3.421875" style="0" customWidth="1"/>
    <col min="3" max="3" width="15.7109375" style="0" customWidth="1"/>
  </cols>
  <sheetData>
    <row r="1" spans="1:2" ht="12.75">
      <c r="A1" s="1" t="s">
        <v>214</v>
      </c>
      <c r="B1" s="1"/>
    </row>
    <row r="3" spans="1:10" ht="12.75">
      <c r="A3" s="2" t="s">
        <v>39</v>
      </c>
      <c r="B3" s="2"/>
      <c r="C3" s="124" t="s">
        <v>215</v>
      </c>
      <c r="D3" s="4"/>
      <c r="E3" s="4"/>
      <c r="F3" s="4"/>
      <c r="G3" s="4"/>
      <c r="H3" s="4"/>
      <c r="I3" s="4"/>
      <c r="J3" s="4"/>
    </row>
    <row r="4" spans="1:3" ht="12.75">
      <c r="A4" s="80"/>
      <c r="B4" s="80"/>
      <c r="C4" s="5" t="s">
        <v>216</v>
      </c>
    </row>
    <row r="5" spans="1:2" ht="12.75">
      <c r="A5" s="80"/>
      <c r="B5" s="80"/>
    </row>
    <row r="6" spans="1:3" ht="12.75">
      <c r="A6" s="80">
        <v>1970</v>
      </c>
      <c r="B6" s="80"/>
      <c r="C6">
        <v>16</v>
      </c>
    </row>
    <row r="7" spans="1:3" ht="12.75">
      <c r="A7" s="80">
        <v>1971</v>
      </c>
      <c r="B7" s="80"/>
      <c r="C7">
        <v>24</v>
      </c>
    </row>
    <row r="8" spans="1:3" ht="12.75">
      <c r="A8" s="80">
        <v>1972</v>
      </c>
      <c r="B8" s="80"/>
      <c r="C8">
        <v>32</v>
      </c>
    </row>
    <row r="9" spans="1:3" ht="12.75">
      <c r="A9" s="80">
        <v>1973</v>
      </c>
      <c r="B9" s="80"/>
      <c r="C9">
        <v>45</v>
      </c>
    </row>
    <row r="10" spans="1:3" ht="12.75">
      <c r="A10" s="80">
        <v>1974</v>
      </c>
      <c r="B10" s="80"/>
      <c r="C10">
        <v>61</v>
      </c>
    </row>
    <row r="11" spans="1:3" ht="12.75">
      <c r="A11" s="80">
        <v>1975</v>
      </c>
      <c r="B11" s="80"/>
      <c r="C11">
        <v>71</v>
      </c>
    </row>
    <row r="12" spans="1:3" ht="12.75">
      <c r="A12" s="80">
        <v>1976</v>
      </c>
      <c r="B12" s="80"/>
      <c r="C12">
        <v>85</v>
      </c>
    </row>
    <row r="13" spans="1:3" ht="12.75">
      <c r="A13" s="80">
        <v>1977</v>
      </c>
      <c r="B13" s="80"/>
      <c r="C13">
        <v>99</v>
      </c>
    </row>
    <row r="14" spans="1:3" ht="12.75">
      <c r="A14" s="80">
        <v>1978</v>
      </c>
      <c r="B14" s="80"/>
      <c r="C14">
        <v>114</v>
      </c>
    </row>
    <row r="15" spans="1:3" ht="12.75">
      <c r="A15" s="80">
        <v>1979</v>
      </c>
      <c r="B15" s="80"/>
      <c r="C15">
        <v>121</v>
      </c>
    </row>
    <row r="16" spans="1:3" ht="12.75">
      <c r="A16" s="80">
        <v>1980</v>
      </c>
      <c r="B16" s="80"/>
      <c r="C16">
        <v>135</v>
      </c>
    </row>
    <row r="17" spans="1:3" ht="12.75">
      <c r="A17" s="80">
        <v>1981</v>
      </c>
      <c r="B17" s="80"/>
      <c r="C17">
        <v>155</v>
      </c>
    </row>
    <row r="18" spans="1:3" ht="12.75">
      <c r="A18" s="80">
        <v>1982</v>
      </c>
      <c r="B18" s="80"/>
      <c r="C18">
        <v>170</v>
      </c>
    </row>
    <row r="19" spans="1:3" ht="12.75">
      <c r="A19" s="80">
        <v>1983</v>
      </c>
      <c r="B19" s="80"/>
      <c r="C19">
        <v>189</v>
      </c>
    </row>
    <row r="20" spans="1:3" ht="12.75">
      <c r="A20" s="80">
        <v>1984</v>
      </c>
      <c r="B20" s="80"/>
      <c r="C20">
        <v>219</v>
      </c>
    </row>
    <row r="21" spans="1:3" ht="12.75">
      <c r="A21" s="80">
        <v>1985</v>
      </c>
      <c r="B21" s="80"/>
      <c r="C21">
        <v>250</v>
      </c>
    </row>
    <row r="22" spans="1:3" ht="12.75">
      <c r="A22" s="80">
        <v>1986</v>
      </c>
      <c r="B22" s="80"/>
      <c r="C22">
        <v>276</v>
      </c>
    </row>
    <row r="23" spans="1:3" ht="12.75">
      <c r="A23" s="80">
        <v>1987</v>
      </c>
      <c r="B23" s="80"/>
      <c r="C23">
        <v>297</v>
      </c>
    </row>
    <row r="24" spans="1:3" ht="12.75">
      <c r="A24" s="80">
        <v>1988</v>
      </c>
      <c r="B24" s="80"/>
      <c r="C24">
        <v>310</v>
      </c>
    </row>
    <row r="25" spans="1:3" ht="12.75">
      <c r="A25" s="80">
        <v>1989</v>
      </c>
      <c r="B25" s="80"/>
      <c r="C25">
        <v>320</v>
      </c>
    </row>
    <row r="26" spans="1:3" ht="12.75">
      <c r="A26" s="80">
        <v>1990</v>
      </c>
      <c r="B26" s="80"/>
      <c r="C26">
        <v>328</v>
      </c>
    </row>
    <row r="27" spans="1:3" ht="12.75">
      <c r="A27" s="80">
        <v>1991</v>
      </c>
      <c r="B27" s="80"/>
      <c r="C27">
        <v>325</v>
      </c>
    </row>
    <row r="28" spans="1:3" ht="12.75">
      <c r="A28" s="80">
        <v>1992</v>
      </c>
      <c r="B28" s="80"/>
      <c r="C28">
        <v>327</v>
      </c>
    </row>
    <row r="29" spans="1:3" ht="12.75">
      <c r="A29" s="80">
        <v>1993</v>
      </c>
      <c r="B29" s="80"/>
      <c r="C29">
        <v>336</v>
      </c>
    </row>
    <row r="30" spans="1:3" ht="12.75">
      <c r="A30" s="80">
        <v>1994</v>
      </c>
      <c r="B30" s="80"/>
      <c r="C30">
        <v>338</v>
      </c>
    </row>
    <row r="31" spans="1:3" ht="12.75">
      <c r="A31" s="80">
        <v>1995</v>
      </c>
      <c r="B31" s="80"/>
      <c r="C31">
        <v>340</v>
      </c>
    </row>
    <row r="32" spans="1:3" ht="12.75">
      <c r="A32" s="80">
        <v>1996</v>
      </c>
      <c r="B32" s="80"/>
      <c r="C32">
        <v>343</v>
      </c>
    </row>
    <row r="33" spans="1:3" ht="12.75">
      <c r="A33" s="80">
        <v>1997</v>
      </c>
      <c r="B33" s="80"/>
      <c r="C33">
        <v>343</v>
      </c>
    </row>
    <row r="34" spans="1:3" ht="12.75">
      <c r="A34" s="80">
        <v>1998</v>
      </c>
      <c r="B34" s="80"/>
      <c r="C34">
        <v>343</v>
      </c>
    </row>
    <row r="35" spans="1:3" ht="12.75">
      <c r="A35" s="80">
        <v>1999</v>
      </c>
      <c r="B35" s="80"/>
      <c r="C35">
        <v>346</v>
      </c>
    </row>
    <row r="36" spans="1:3" ht="12.75">
      <c r="A36" s="80">
        <v>2000</v>
      </c>
      <c r="B36" s="80"/>
      <c r="C36">
        <v>349</v>
      </c>
    </row>
    <row r="37" spans="1:3" ht="12.75">
      <c r="A37" s="80">
        <v>2001</v>
      </c>
      <c r="B37" s="80"/>
      <c r="C37">
        <v>352</v>
      </c>
    </row>
    <row r="38" spans="1:3" ht="12.75">
      <c r="A38" s="80">
        <v>2002</v>
      </c>
      <c r="B38" s="80"/>
      <c r="C38">
        <v>357</v>
      </c>
    </row>
    <row r="39" spans="1:3" ht="12.75">
      <c r="A39" s="80">
        <v>2003</v>
      </c>
      <c r="B39" s="80"/>
      <c r="C39">
        <v>358</v>
      </c>
    </row>
    <row r="40" spans="1:3" ht="12.75">
      <c r="A40" s="80">
        <v>2004</v>
      </c>
      <c r="B40" s="80"/>
      <c r="C40">
        <v>366</v>
      </c>
    </row>
    <row r="41" spans="1:3" ht="12.75">
      <c r="A41" s="80">
        <v>2005</v>
      </c>
      <c r="B41" s="80"/>
      <c r="C41">
        <v>370</v>
      </c>
    </row>
    <row r="42" spans="1:10" ht="12.75">
      <c r="A42" s="80">
        <v>2006</v>
      </c>
      <c r="B42" s="80"/>
      <c r="C42">
        <v>369</v>
      </c>
      <c r="D42" s="4"/>
      <c r="E42" s="4"/>
      <c r="F42" s="4"/>
      <c r="G42" s="4"/>
      <c r="H42" s="4"/>
      <c r="I42" s="4"/>
      <c r="J42" s="4"/>
    </row>
    <row r="43" spans="1:10" ht="12.75">
      <c r="A43" s="53">
        <v>2007</v>
      </c>
      <c r="B43" s="4"/>
      <c r="C43" s="4">
        <v>372</v>
      </c>
      <c r="D43" s="4"/>
      <c r="E43" s="4"/>
      <c r="F43" s="4"/>
      <c r="G43" s="4"/>
      <c r="H43" s="4"/>
      <c r="I43" s="4"/>
      <c r="J43" s="4"/>
    </row>
    <row r="44" spans="1:10" ht="12.75">
      <c r="A44" s="2">
        <v>2008</v>
      </c>
      <c r="B44" s="2"/>
      <c r="C44" s="294">
        <v>372</v>
      </c>
      <c r="D44" s="4"/>
      <c r="E44" s="4"/>
      <c r="F44" s="4"/>
      <c r="G44" s="4"/>
      <c r="H44" s="4"/>
      <c r="I44" s="4"/>
      <c r="J44" s="4"/>
    </row>
    <row r="46" spans="1:10" ht="12.75" customHeight="1">
      <c r="A46" s="380" t="s">
        <v>15</v>
      </c>
      <c r="B46" s="380"/>
      <c r="C46" s="380"/>
      <c r="D46" s="380"/>
      <c r="E46" s="380"/>
      <c r="F46" s="380"/>
      <c r="G46" s="380"/>
      <c r="H46" s="380"/>
      <c r="I46" s="380"/>
      <c r="J46" s="380"/>
    </row>
    <row r="47" spans="1:10" ht="12.75">
      <c r="A47" s="380"/>
      <c r="B47" s="380"/>
      <c r="C47" s="380"/>
      <c r="D47" s="380"/>
      <c r="E47" s="380"/>
      <c r="F47" s="380"/>
      <c r="G47" s="380"/>
      <c r="H47" s="380"/>
      <c r="I47" s="380"/>
      <c r="J47" s="380"/>
    </row>
    <row r="48" spans="1:10" ht="12.75">
      <c r="A48" s="380"/>
      <c r="B48" s="380"/>
      <c r="C48" s="380"/>
      <c r="D48" s="380"/>
      <c r="E48" s="380"/>
      <c r="F48" s="380"/>
      <c r="G48" s="380"/>
      <c r="H48" s="380"/>
      <c r="I48" s="380"/>
      <c r="J48" s="380"/>
    </row>
    <row r="49" spans="1:10" ht="12.75">
      <c r="A49" s="380"/>
      <c r="B49" s="380"/>
      <c r="C49" s="380"/>
      <c r="D49" s="380"/>
      <c r="E49" s="380"/>
      <c r="F49" s="380"/>
      <c r="G49" s="380"/>
      <c r="H49" s="380"/>
      <c r="I49" s="380"/>
      <c r="J49" s="380"/>
    </row>
    <row r="50" spans="1:10" ht="40.5" customHeight="1">
      <c r="A50" s="380"/>
      <c r="B50" s="380"/>
      <c r="C50" s="380"/>
      <c r="D50" s="380"/>
      <c r="E50" s="380"/>
      <c r="F50" s="380"/>
      <c r="G50" s="380"/>
      <c r="H50" s="380"/>
      <c r="I50" s="380"/>
      <c r="J50" s="380"/>
    </row>
    <row r="52" spans="1:10" ht="12.75">
      <c r="A52" s="353" t="s">
        <v>398</v>
      </c>
      <c r="B52" s="353"/>
      <c r="C52" s="353"/>
      <c r="D52" s="353"/>
      <c r="E52" s="353"/>
      <c r="F52" s="353"/>
      <c r="G52" s="353"/>
      <c r="H52" s="353"/>
      <c r="I52" s="353"/>
      <c r="J52" s="353"/>
    </row>
    <row r="53" spans="1:10" ht="12.75">
      <c r="A53" s="353"/>
      <c r="B53" s="353"/>
      <c r="C53" s="353"/>
      <c r="D53" s="353"/>
      <c r="E53" s="353"/>
      <c r="F53" s="353"/>
      <c r="G53" s="353"/>
      <c r="H53" s="353"/>
      <c r="I53" s="353"/>
      <c r="J53" s="353"/>
    </row>
    <row r="54" spans="1:10" ht="12.75">
      <c r="A54" s="353"/>
      <c r="B54" s="353"/>
      <c r="C54" s="353"/>
      <c r="D54" s="353"/>
      <c r="E54" s="353"/>
      <c r="F54" s="353"/>
      <c r="G54" s="353"/>
      <c r="H54" s="353"/>
      <c r="I54" s="353"/>
      <c r="J54" s="353"/>
    </row>
    <row r="56" ht="12.75">
      <c r="A56" s="104"/>
    </row>
  </sheetData>
  <mergeCells count="2">
    <mergeCell ref="A46:J50"/>
    <mergeCell ref="A52:J5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9.140625" defaultRowHeight="12.75"/>
  <cols>
    <col min="1" max="1" width="35.57421875" style="0" customWidth="1"/>
    <col min="2" max="6" width="12.28125" style="0" customWidth="1"/>
    <col min="7" max="7" width="4.140625" style="0" customWidth="1"/>
  </cols>
  <sheetData>
    <row r="1" spans="1:6" ht="27.75" customHeight="1">
      <c r="A1" s="366" t="s">
        <v>267</v>
      </c>
      <c r="B1" s="366"/>
      <c r="C1" s="366"/>
      <c r="D1" s="366"/>
      <c r="E1" s="366"/>
      <c r="F1" s="366"/>
    </row>
    <row r="2" ht="12.75">
      <c r="A2" s="1"/>
    </row>
    <row r="3" spans="1:6" ht="41.25">
      <c r="A3" s="2" t="s">
        <v>268</v>
      </c>
      <c r="B3" s="3" t="s">
        <v>269</v>
      </c>
      <c r="C3" s="39" t="s">
        <v>270</v>
      </c>
      <c r="D3" s="40" t="s">
        <v>306</v>
      </c>
      <c r="E3" s="40" t="s">
        <v>307</v>
      </c>
      <c r="F3" s="40" t="s">
        <v>308</v>
      </c>
    </row>
    <row r="4" spans="1:7" ht="12.75">
      <c r="A4" s="5"/>
      <c r="B4" s="364" t="s">
        <v>243</v>
      </c>
      <c r="C4" s="367"/>
      <c r="D4" s="368" t="s">
        <v>271</v>
      </c>
      <c r="E4" s="368"/>
      <c r="F4" s="368"/>
      <c r="G4" s="29"/>
    </row>
    <row r="5" spans="1:6" s="1" customFormat="1" ht="12.75">
      <c r="A5" s="41" t="s">
        <v>272</v>
      </c>
      <c r="B5" s="7"/>
      <c r="C5" s="42"/>
      <c r="D5" s="43"/>
      <c r="E5" s="44"/>
      <c r="F5" s="44"/>
    </row>
    <row r="6" spans="1:11" ht="12.75">
      <c r="A6" s="45" t="s">
        <v>273</v>
      </c>
      <c r="B6" s="7">
        <v>3.1232321461992507</v>
      </c>
      <c r="C6" s="42">
        <v>1.6338253399448277</v>
      </c>
      <c r="D6" s="43">
        <v>3184.909090909091</v>
      </c>
      <c r="E6" s="44">
        <v>3386.9600447640278</v>
      </c>
      <c r="F6" s="44">
        <v>4555.090909090909</v>
      </c>
      <c r="H6" s="46"/>
      <c r="I6" s="46"/>
      <c r="J6" s="46"/>
      <c r="K6" s="29"/>
    </row>
    <row r="7" spans="1:10" ht="12.75">
      <c r="A7" s="45" t="s">
        <v>246</v>
      </c>
      <c r="B7" s="7">
        <v>1.2847341972416881</v>
      </c>
      <c r="C7" s="42">
        <v>0.948791716320585</v>
      </c>
      <c r="D7" s="43">
        <v>2936.727272727273</v>
      </c>
      <c r="E7" s="44">
        <v>3012.6702709903293</v>
      </c>
      <c r="F7" s="44">
        <v>3453.5454545454545</v>
      </c>
      <c r="H7" s="1"/>
      <c r="I7" s="1"/>
      <c r="J7" s="1"/>
    </row>
    <row r="8" spans="1:10" s="4" customFormat="1" ht="12.75">
      <c r="A8" s="47" t="s">
        <v>248</v>
      </c>
      <c r="B8" s="16">
        <v>2.031515701709341</v>
      </c>
      <c r="C8" s="48">
        <v>1.5169702299817844</v>
      </c>
      <c r="D8" s="49">
        <v>1484.4545454545455</v>
      </c>
      <c r="E8" s="49">
        <v>1545.3810425165661</v>
      </c>
      <c r="F8" s="49">
        <v>1918.0909090909092</v>
      </c>
      <c r="H8" s="50"/>
      <c r="I8" s="50"/>
      <c r="J8" s="50"/>
    </row>
    <row r="9" spans="1:10" ht="12.75">
      <c r="A9" s="51"/>
      <c r="B9" s="7"/>
      <c r="C9" s="42"/>
      <c r="D9" s="43"/>
      <c r="E9" s="44"/>
      <c r="F9" s="52"/>
      <c r="H9" s="1"/>
      <c r="I9" s="1"/>
      <c r="J9" s="1"/>
    </row>
    <row r="10" spans="1:10" ht="12.75">
      <c r="A10" s="53" t="s">
        <v>274</v>
      </c>
      <c r="B10" s="7"/>
      <c r="C10" s="42"/>
      <c r="D10" s="43"/>
      <c r="E10" s="44"/>
      <c r="F10" s="52"/>
      <c r="H10" s="1"/>
      <c r="I10" s="1"/>
      <c r="J10" s="1"/>
    </row>
    <row r="11" spans="1:6" s="1" customFormat="1" ht="12.75">
      <c r="A11" s="54" t="s">
        <v>275</v>
      </c>
      <c r="B11" s="7">
        <v>2.9098780027535076</v>
      </c>
      <c r="C11" s="42">
        <v>1.5736801645988896</v>
      </c>
      <c r="D11" s="43">
        <v>3118.636363636364</v>
      </c>
      <c r="E11" s="44">
        <v>3302.774061732091</v>
      </c>
      <c r="F11" s="44">
        <v>4365</v>
      </c>
    </row>
    <row r="12" spans="1:10" ht="12.75">
      <c r="A12" s="55" t="s">
        <v>273</v>
      </c>
      <c r="B12" s="7">
        <v>3.2463828317149224</v>
      </c>
      <c r="C12" s="42">
        <v>1.7180414365346008</v>
      </c>
      <c r="D12" s="43">
        <v>2273.4545454545455</v>
      </c>
      <c r="E12" s="44">
        <v>2423.4606156397144</v>
      </c>
      <c r="F12" s="44">
        <v>3300.2727272727275</v>
      </c>
      <c r="H12" s="1"/>
      <c r="I12" s="1"/>
      <c r="J12" s="1"/>
    </row>
    <row r="13" spans="1:10" ht="12.75">
      <c r="A13" s="56" t="s">
        <v>246</v>
      </c>
      <c r="B13" s="7">
        <v>-0.3837676024349257</v>
      </c>
      <c r="C13" s="42">
        <v>-1.9019728919364876</v>
      </c>
      <c r="D13" s="43">
        <v>240.54545454545456</v>
      </c>
      <c r="E13" s="44">
        <v>238.70272619317038</v>
      </c>
      <c r="F13" s="52">
        <v>211.0909090909091</v>
      </c>
      <c r="H13" s="1"/>
      <c r="I13" s="1"/>
      <c r="J13" s="1"/>
    </row>
    <row r="14" spans="1:10" ht="12.75">
      <c r="A14" s="56" t="s">
        <v>248</v>
      </c>
      <c r="B14" s="7">
        <v>2.7858424858531183</v>
      </c>
      <c r="C14" s="42">
        <v>1.9642746524223043</v>
      </c>
      <c r="D14" s="43">
        <v>604.6363636363636</v>
      </c>
      <c r="E14" s="44">
        <v>638.794050387886</v>
      </c>
      <c r="F14" s="52">
        <v>853.3636363636364</v>
      </c>
      <c r="H14" s="1"/>
      <c r="I14" s="1"/>
      <c r="J14" s="1"/>
    </row>
    <row r="15" spans="1:10" ht="12.75">
      <c r="A15" s="56"/>
      <c r="B15" s="7"/>
      <c r="C15" s="42"/>
      <c r="D15" s="43"/>
      <c r="E15" s="44"/>
      <c r="F15" s="52"/>
      <c r="H15" s="1"/>
      <c r="I15" s="1"/>
      <c r="J15" s="1"/>
    </row>
    <row r="16" spans="1:6" s="1" customFormat="1" ht="12.75">
      <c r="A16" s="57" t="s">
        <v>276</v>
      </c>
      <c r="B16" s="7">
        <v>1.725828561649445</v>
      </c>
      <c r="C16" s="42">
        <v>1.139592248727217</v>
      </c>
      <c r="D16" s="43">
        <v>4123.090909090909</v>
      </c>
      <c r="E16" s="44">
        <v>4266.633926277404</v>
      </c>
      <c r="F16" s="44">
        <v>5089.909090909091</v>
      </c>
    </row>
    <row r="17" spans="1:10" ht="12.75">
      <c r="A17" s="55" t="s">
        <v>273</v>
      </c>
      <c r="B17" s="7">
        <v>2.7329526800207615</v>
      </c>
      <c r="C17" s="42">
        <v>1.087212085035083</v>
      </c>
      <c r="D17" s="43">
        <v>855</v>
      </c>
      <c r="E17" s="44">
        <v>902.3720929233854</v>
      </c>
      <c r="F17" s="44">
        <v>1150.3636363636365</v>
      </c>
      <c r="H17" s="1"/>
      <c r="I17" s="1"/>
      <c r="J17" s="1"/>
    </row>
    <row r="18" spans="1:10" ht="12.75">
      <c r="A18" s="55" t="s">
        <v>246</v>
      </c>
      <c r="B18" s="7">
        <v>1.4560029808798447</v>
      </c>
      <c r="C18" s="42">
        <v>1.1539011067332128</v>
      </c>
      <c r="D18" s="43">
        <v>2514.5454545454545</v>
      </c>
      <c r="E18" s="58">
        <v>2588.3022378189567</v>
      </c>
      <c r="F18" s="44">
        <v>3033</v>
      </c>
      <c r="H18" s="1"/>
      <c r="I18" s="1"/>
      <c r="J18" s="1"/>
    </row>
    <row r="19" spans="1:10" s="63" customFormat="1" ht="12.75">
      <c r="A19" s="59" t="s">
        <v>277</v>
      </c>
      <c r="B19" s="60">
        <v>1.7045709490498107</v>
      </c>
      <c r="C19" s="61">
        <v>1.3456317121031347</v>
      </c>
      <c r="D19" s="62">
        <v>1708.0909090909092</v>
      </c>
      <c r="E19" s="12">
        <v>1766.8184483547143</v>
      </c>
      <c r="F19" s="12">
        <v>2126.1818181818185</v>
      </c>
      <c r="H19" s="1"/>
      <c r="I19" s="1"/>
      <c r="J19" s="1"/>
    </row>
    <row r="20" spans="1:8" s="64" customFormat="1" ht="12.75">
      <c r="A20" s="59" t="s">
        <v>278</v>
      </c>
      <c r="B20" s="60">
        <v>0.9554074504637633</v>
      </c>
      <c r="C20" s="61">
        <v>0.9593341143486978</v>
      </c>
      <c r="D20" s="62">
        <v>158.72727272727272</v>
      </c>
      <c r="E20" s="12">
        <v>161.77474578574603</v>
      </c>
      <c r="F20" s="12">
        <v>181.36363636363637</v>
      </c>
      <c r="H20" s="65"/>
    </row>
    <row r="21" spans="1:8" s="64" customFormat="1" ht="12.75">
      <c r="A21" s="59" t="s">
        <v>279</v>
      </c>
      <c r="B21" s="60">
        <v>2.2</v>
      </c>
      <c r="C21" s="61">
        <v>1.7904012208943554</v>
      </c>
      <c r="D21" s="12">
        <v>108.27272727272728</v>
      </c>
      <c r="E21" s="12">
        <v>113.1987346523304</v>
      </c>
      <c r="F21" s="12">
        <v>144.545454545455</v>
      </c>
      <c r="H21" s="65"/>
    </row>
    <row r="22" spans="1:10" ht="15.75">
      <c r="A22" s="66" t="s">
        <v>248</v>
      </c>
      <c r="B22" s="7">
        <v>1.4277320203553323</v>
      </c>
      <c r="C22" s="42">
        <v>1.1518755610210318</v>
      </c>
      <c r="D22" s="43">
        <v>753.5454545454546</v>
      </c>
      <c r="E22" s="58">
        <v>775.2162781466483</v>
      </c>
      <c r="F22" s="52">
        <v>906.5454545454546</v>
      </c>
      <c r="H22" s="67"/>
      <c r="I22" s="68"/>
      <c r="J22" s="1"/>
    </row>
    <row r="23" spans="1:10" ht="12.75">
      <c r="A23" s="66"/>
      <c r="B23" s="7"/>
      <c r="C23" s="42"/>
      <c r="D23" s="43"/>
      <c r="E23" s="58"/>
      <c r="F23" s="52"/>
      <c r="H23" s="1"/>
      <c r="I23" s="1"/>
      <c r="J23" s="1"/>
    </row>
    <row r="24" spans="1:6" s="1" customFormat="1" ht="12.75">
      <c r="A24" s="69" t="s">
        <v>280</v>
      </c>
      <c r="B24" s="16"/>
      <c r="C24" s="48"/>
      <c r="D24" s="49">
        <v>364.36363636363603</v>
      </c>
      <c r="E24" s="49">
        <v>379.20505040317585</v>
      </c>
      <c r="F24" s="49">
        <v>472.090909090909</v>
      </c>
    </row>
    <row r="25" spans="1:6" s="1" customFormat="1" ht="12.75">
      <c r="A25" s="70"/>
      <c r="B25" s="7"/>
      <c r="C25" s="71"/>
      <c r="D25" s="52"/>
      <c r="E25" s="52"/>
      <c r="F25" s="52"/>
    </row>
    <row r="26" spans="1:6" s="1" customFormat="1" ht="15.75">
      <c r="A26" s="15" t="s">
        <v>309</v>
      </c>
      <c r="B26" s="16">
        <v>2.226836520457698</v>
      </c>
      <c r="C26" s="48">
        <v>1.3711663433503274</v>
      </c>
      <c r="D26" s="34">
        <v>7606.090909090909</v>
      </c>
      <c r="E26" s="49">
        <v>7948.61303841267</v>
      </c>
      <c r="F26" s="49">
        <v>9927</v>
      </c>
    </row>
    <row r="27" spans="1:6" s="1" customFormat="1" ht="12.75">
      <c r="A27" s="72"/>
      <c r="B27" s="73"/>
      <c r="C27" s="73"/>
      <c r="D27" s="35"/>
      <c r="E27" s="35"/>
      <c r="F27" s="74"/>
    </row>
    <row r="28" spans="1:7" s="29" customFormat="1" ht="52.5" customHeight="1">
      <c r="A28" s="369" t="s">
        <v>281</v>
      </c>
      <c r="B28" s="369"/>
      <c r="C28" s="369"/>
      <c r="D28" s="369"/>
      <c r="E28" s="369"/>
      <c r="F28" s="369"/>
      <c r="G28" s="308"/>
    </row>
    <row r="29" spans="1:7" ht="12.75">
      <c r="A29" s="75"/>
      <c r="B29" s="75"/>
      <c r="C29" s="75"/>
      <c r="D29" s="75"/>
      <c r="E29" s="75"/>
      <c r="F29" s="75"/>
      <c r="G29" s="75"/>
    </row>
    <row r="30" spans="1:7" ht="27.75" customHeight="1">
      <c r="A30" s="365" t="s">
        <v>310</v>
      </c>
      <c r="B30" s="365"/>
      <c r="C30" s="365"/>
      <c r="D30" s="365"/>
      <c r="E30" s="365"/>
      <c r="F30" s="365"/>
      <c r="G30" s="76"/>
    </row>
    <row r="31" spans="1:9" ht="12.75">
      <c r="A31" s="76"/>
      <c r="B31" s="76"/>
      <c r="C31" s="76"/>
      <c r="D31" s="76"/>
      <c r="E31" s="76"/>
      <c r="F31" s="76"/>
      <c r="G31" s="76"/>
      <c r="H31" s="76"/>
      <c r="I31" s="76"/>
    </row>
    <row r="32" spans="8:9" ht="12.75">
      <c r="H32" s="76"/>
      <c r="I32" s="76"/>
    </row>
    <row r="33" spans="1:10" ht="40.5" customHeight="1">
      <c r="A33" s="362" t="s">
        <v>311</v>
      </c>
      <c r="B33" s="362"/>
      <c r="C33" s="362"/>
      <c r="D33" s="362"/>
      <c r="E33" s="362"/>
      <c r="F33" s="362"/>
      <c r="G33" s="30"/>
      <c r="H33" s="37"/>
      <c r="I33" s="37"/>
      <c r="J33" s="37"/>
    </row>
    <row r="34" spans="1:10" ht="12.75">
      <c r="A34" s="30"/>
      <c r="B34" s="30"/>
      <c r="C34" s="30"/>
      <c r="D34" s="30"/>
      <c r="E34" s="30"/>
      <c r="F34" s="30"/>
      <c r="G34" s="30"/>
      <c r="H34" s="37"/>
      <c r="I34" s="37"/>
      <c r="J34" s="37"/>
    </row>
    <row r="35" spans="1:10" ht="12.75">
      <c r="A35" s="30"/>
      <c r="B35" s="30"/>
      <c r="C35" s="30"/>
      <c r="D35" s="30"/>
      <c r="E35" s="30"/>
      <c r="F35" s="30"/>
      <c r="G35" s="30"/>
      <c r="H35" s="37"/>
      <c r="I35" s="37"/>
      <c r="J35" s="37"/>
    </row>
  </sheetData>
  <mergeCells count="6">
    <mergeCell ref="A30:F30"/>
    <mergeCell ref="A33:F33"/>
    <mergeCell ref="A1:F1"/>
    <mergeCell ref="B4:C4"/>
    <mergeCell ref="D4:F4"/>
    <mergeCell ref="A28:F28"/>
  </mergeCells>
  <hyperlinks>
    <hyperlink ref="A35" location="INDEX!A1" display="Back to INDEX"/>
  </hyperlinks>
  <printOptions/>
  <pageMargins left="0.5" right="0.5" top="0.75" bottom="0.75" header="0.5" footer="0.5"/>
  <pageSetup horizontalDpi="600" verticalDpi="600" orientation="portrait" scale="88" r:id="rId1"/>
</worksheet>
</file>

<file path=xl/worksheets/sheet5.xml><?xml version="1.0" encoding="utf-8"?>
<worksheet xmlns="http://schemas.openxmlformats.org/spreadsheetml/2006/main" xmlns:r="http://schemas.openxmlformats.org/officeDocument/2006/relationships">
  <dimension ref="A1:S164"/>
  <sheetViews>
    <sheetView zoomScaleSheetLayoutView="100" workbookViewId="0" topLeftCell="A1">
      <selection activeCell="A1" sqref="A1"/>
    </sheetView>
  </sheetViews>
  <sheetFormatPr defaultColWidth="9.140625" defaultRowHeight="12.75"/>
  <cols>
    <col min="1" max="2" width="9.140625" style="41" customWidth="1"/>
    <col min="3" max="3" width="9.8515625" style="41" customWidth="1"/>
    <col min="4" max="6" width="14.7109375" style="41" customWidth="1"/>
    <col min="7" max="8" width="9.140625" style="41" customWidth="1"/>
    <col min="19" max="16384" width="9.140625" style="41" customWidth="1"/>
  </cols>
  <sheetData>
    <row r="1" ht="16.5" customHeight="1">
      <c r="A1" s="1" t="s">
        <v>282</v>
      </c>
    </row>
    <row r="3" spans="1:18" s="81" customFormat="1" ht="67.5" customHeight="1">
      <c r="A3" s="370" t="s">
        <v>283</v>
      </c>
      <c r="B3" s="370"/>
      <c r="C3" s="370"/>
      <c r="D3" s="78" t="s">
        <v>284</v>
      </c>
      <c r="E3" s="78" t="s">
        <v>285</v>
      </c>
      <c r="F3" s="78" t="s">
        <v>285</v>
      </c>
      <c r="G3" s="79"/>
      <c r="H3" s="79"/>
      <c r="I3" s="80"/>
      <c r="J3" s="80"/>
      <c r="K3" s="80"/>
      <c r="L3" s="80"/>
      <c r="M3" s="80"/>
      <c r="N3" s="80"/>
      <c r="O3" s="80"/>
      <c r="P3" s="80"/>
      <c r="Q3" s="80"/>
      <c r="R3" s="80"/>
    </row>
    <row r="4" spans="4:6" ht="14.25" customHeight="1">
      <c r="D4" s="82" t="s">
        <v>261</v>
      </c>
      <c r="E4" s="82" t="s">
        <v>261</v>
      </c>
      <c r="F4" s="82" t="s">
        <v>243</v>
      </c>
    </row>
    <row r="5" spans="4:5" ht="12.75">
      <c r="D5" s="82"/>
      <c r="E5" s="82"/>
    </row>
    <row r="6" spans="1:6" ht="12.75">
      <c r="A6" s="6" t="s">
        <v>286</v>
      </c>
      <c r="B6" s="6"/>
      <c r="C6" s="6"/>
      <c r="D6" s="83">
        <f>811*1.288847</f>
        <v>1045.254917</v>
      </c>
      <c r="E6" s="83">
        <v>826.0419512195122</v>
      </c>
      <c r="F6" s="22">
        <f>(E6/D6)*100</f>
        <v>79.0277986532076</v>
      </c>
    </row>
    <row r="7" spans="1:6" ht="12.75">
      <c r="A7" s="6"/>
      <c r="B7" s="6"/>
      <c r="C7" s="6"/>
      <c r="D7" s="83"/>
      <c r="E7" s="83"/>
      <c r="F7" s="22"/>
    </row>
    <row r="8" spans="1:6" ht="12.75">
      <c r="A8" s="41" t="s">
        <v>287</v>
      </c>
      <c r="D8" s="84">
        <f>1133*1.288847</f>
        <v>1460.263651</v>
      </c>
      <c r="E8" s="43">
        <v>970.5</v>
      </c>
      <c r="F8" s="43">
        <f>(E8/D8)*100</f>
        <v>66.46060109319258</v>
      </c>
    </row>
    <row r="9" spans="1:6" ht="12.75">
      <c r="A9" s="54" t="s">
        <v>288</v>
      </c>
      <c r="D9" s="83">
        <f>710*1.288847</f>
        <v>915.0813700000001</v>
      </c>
      <c r="E9" s="84"/>
      <c r="F9" s="43"/>
    </row>
    <row r="10" spans="1:6" ht="12.75">
      <c r="A10" s="70" t="s">
        <v>289</v>
      </c>
      <c r="B10" s="6"/>
      <c r="C10" s="6"/>
      <c r="D10" s="83">
        <f>D8-D9</f>
        <v>545.1822809999999</v>
      </c>
      <c r="E10" s="83"/>
      <c r="F10" s="22"/>
    </row>
    <row r="11" spans="1:6" ht="12.75">
      <c r="A11" s="70"/>
      <c r="B11" s="6"/>
      <c r="C11" s="6"/>
      <c r="D11" s="83"/>
      <c r="E11" s="83"/>
      <c r="F11" s="22"/>
    </row>
    <row r="12" spans="1:6" ht="12.75">
      <c r="A12" s="6" t="s">
        <v>290</v>
      </c>
      <c r="B12" s="6"/>
      <c r="C12" s="6"/>
      <c r="D12" s="83">
        <f>490*1.288847</f>
        <v>631.53503</v>
      </c>
      <c r="E12" s="83">
        <v>307.2</v>
      </c>
      <c r="F12" s="22">
        <f>(E12/D12)*100</f>
        <v>48.64338245813538</v>
      </c>
    </row>
    <row r="13" spans="1:6" ht="12.75">
      <c r="A13" s="6"/>
      <c r="B13" s="6"/>
      <c r="C13" s="6"/>
      <c r="D13" s="83"/>
      <c r="E13" s="83"/>
      <c r="F13" s="22"/>
    </row>
    <row r="14" spans="1:6" ht="12.75">
      <c r="A14" s="41" t="s">
        <v>291</v>
      </c>
      <c r="D14" s="84">
        <f>218*1.288847</f>
        <v>280.96864600000004</v>
      </c>
      <c r="E14" s="84">
        <v>112.8436542</v>
      </c>
      <c r="F14" s="43">
        <f>(E14/D14)*100</f>
        <v>40.16236537652674</v>
      </c>
    </row>
    <row r="15" spans="1:6" ht="12.75">
      <c r="A15" s="54" t="s">
        <v>292</v>
      </c>
      <c r="D15" s="84">
        <f>114*1.288847</f>
        <v>146.928558</v>
      </c>
      <c r="E15" s="84"/>
      <c r="F15" s="43"/>
    </row>
    <row r="16" spans="1:6" ht="12.75">
      <c r="A16" s="54" t="s">
        <v>293</v>
      </c>
      <c r="D16" s="84">
        <f>88*1.288847</f>
        <v>113.418536</v>
      </c>
      <c r="E16" s="84"/>
      <c r="F16" s="43"/>
    </row>
    <row r="17" spans="1:6" ht="12.75">
      <c r="A17" s="70" t="s">
        <v>294</v>
      </c>
      <c r="B17" s="6"/>
      <c r="C17" s="6"/>
      <c r="D17" s="83">
        <f>15*1.288847</f>
        <v>19.332705</v>
      </c>
      <c r="E17" s="83"/>
      <c r="F17" s="22"/>
    </row>
    <row r="18" spans="4:6" ht="12.75">
      <c r="D18" s="84"/>
      <c r="E18" s="84"/>
      <c r="F18" s="43"/>
    </row>
    <row r="19" spans="1:8" ht="12.75">
      <c r="A19" s="77" t="s">
        <v>295</v>
      </c>
      <c r="B19" s="15"/>
      <c r="C19" s="15"/>
      <c r="D19" s="85">
        <f>D6+D8+D12+D14</f>
        <v>3418.022244</v>
      </c>
      <c r="E19" s="85">
        <f>SUM(E6:E14)</f>
        <v>2216.585605419512</v>
      </c>
      <c r="F19" s="34">
        <f>(E19/D19)*100</f>
        <v>64.84994675826084</v>
      </c>
      <c r="G19" s="6"/>
      <c r="H19" s="6"/>
    </row>
    <row r="20" spans="1:8" ht="12.75">
      <c r="A20" s="6"/>
      <c r="B20" s="6"/>
      <c r="C20" s="6"/>
      <c r="D20" s="6"/>
      <c r="E20" s="6"/>
      <c r="F20" s="6"/>
      <c r="G20" s="6"/>
      <c r="H20" s="6"/>
    </row>
    <row r="21" spans="1:8" ht="12.75" customHeight="1">
      <c r="A21" s="371" t="s">
        <v>330</v>
      </c>
      <c r="B21" s="371"/>
      <c r="C21" s="371"/>
      <c r="D21" s="371"/>
      <c r="E21" s="371"/>
      <c r="F21" s="371"/>
      <c r="G21" s="371"/>
      <c r="H21" s="371"/>
    </row>
    <row r="22" spans="1:8" ht="12.75">
      <c r="A22" s="371"/>
      <c r="B22" s="371"/>
      <c r="C22" s="371"/>
      <c r="D22" s="371"/>
      <c r="E22" s="371"/>
      <c r="F22" s="371"/>
      <c r="G22" s="371"/>
      <c r="H22" s="371"/>
    </row>
    <row r="23" spans="1:8" ht="12.75">
      <c r="A23" s="371"/>
      <c r="B23" s="371"/>
      <c r="C23" s="371"/>
      <c r="D23" s="371"/>
      <c r="E23" s="371"/>
      <c r="F23" s="371"/>
      <c r="G23" s="371"/>
      <c r="H23" s="371"/>
    </row>
    <row r="24" spans="1:8" ht="12.75">
      <c r="A24" s="371"/>
      <c r="B24" s="371"/>
      <c r="C24" s="371"/>
      <c r="D24" s="371"/>
      <c r="E24" s="371"/>
      <c r="F24" s="371"/>
      <c r="G24" s="371"/>
      <c r="H24" s="371"/>
    </row>
    <row r="25" spans="1:8" ht="12.75">
      <c r="A25" s="371"/>
      <c r="B25" s="371"/>
      <c r="C25" s="371"/>
      <c r="D25" s="371"/>
      <c r="E25" s="371"/>
      <c r="F25" s="371"/>
      <c r="G25" s="371"/>
      <c r="H25" s="371"/>
    </row>
    <row r="26" spans="1:8" ht="12.75">
      <c r="A26" s="371"/>
      <c r="B26" s="371"/>
      <c r="C26" s="371"/>
      <c r="D26" s="371"/>
      <c r="E26" s="371"/>
      <c r="F26" s="371"/>
      <c r="G26" s="371"/>
      <c r="H26" s="371"/>
    </row>
    <row r="27" spans="1:8" ht="12.75">
      <c r="A27" s="371"/>
      <c r="B27" s="371"/>
      <c r="C27" s="371"/>
      <c r="D27" s="371"/>
      <c r="E27" s="371"/>
      <c r="F27" s="371"/>
      <c r="G27" s="371"/>
      <c r="H27" s="371"/>
    </row>
    <row r="28" spans="1:8" ht="12.75">
      <c r="A28" s="371"/>
      <c r="B28" s="371"/>
      <c r="C28" s="371"/>
      <c r="D28" s="371"/>
      <c r="E28" s="371"/>
      <c r="F28" s="371"/>
      <c r="G28" s="371"/>
      <c r="H28" s="371"/>
    </row>
    <row r="29" spans="1:8" ht="12.75">
      <c r="A29" s="371"/>
      <c r="B29" s="371"/>
      <c r="C29" s="371"/>
      <c r="D29" s="371"/>
      <c r="E29" s="371"/>
      <c r="F29" s="371"/>
      <c r="G29" s="371"/>
      <c r="H29" s="371"/>
    </row>
    <row r="30" spans="1:8" ht="12.75">
      <c r="A30" s="371"/>
      <c r="B30" s="371"/>
      <c r="C30" s="371"/>
      <c r="D30" s="371"/>
      <c r="E30" s="371"/>
      <c r="F30" s="371"/>
      <c r="G30" s="371"/>
      <c r="H30" s="371"/>
    </row>
    <row r="31" spans="1:8" ht="14.25" customHeight="1">
      <c r="A31" s="371"/>
      <c r="B31" s="371"/>
      <c r="C31" s="371"/>
      <c r="D31" s="371"/>
      <c r="E31" s="371"/>
      <c r="F31" s="371"/>
      <c r="G31" s="371"/>
      <c r="H31" s="371"/>
    </row>
    <row r="32" spans="1:8" ht="12.75">
      <c r="A32" s="6"/>
      <c r="B32" s="86"/>
      <c r="C32" s="86"/>
      <c r="D32" s="86"/>
      <c r="E32" s="86"/>
      <c r="F32" s="86"/>
      <c r="G32" s="86"/>
      <c r="H32" s="86"/>
    </row>
    <row r="33" spans="1:8" ht="12" customHeight="1">
      <c r="A33" s="372" t="s">
        <v>331</v>
      </c>
      <c r="B33" s="372"/>
      <c r="C33" s="372"/>
      <c r="D33" s="372"/>
      <c r="E33" s="372"/>
      <c r="F33" s="372"/>
      <c r="G33" s="372"/>
      <c r="H33" s="372"/>
    </row>
    <row r="34" spans="1:8" ht="13.5" customHeight="1">
      <c r="A34" s="372"/>
      <c r="B34" s="372"/>
      <c r="C34" s="372"/>
      <c r="D34" s="372"/>
      <c r="E34" s="372"/>
      <c r="F34" s="372"/>
      <c r="G34" s="372"/>
      <c r="H34" s="372"/>
    </row>
    <row r="35" spans="1:8" ht="13.5" customHeight="1">
      <c r="A35" s="372"/>
      <c r="B35" s="372"/>
      <c r="C35" s="372"/>
      <c r="D35" s="372"/>
      <c r="E35" s="372"/>
      <c r="F35" s="372"/>
      <c r="G35" s="372"/>
      <c r="H35" s="372"/>
    </row>
    <row r="36" ht="14.25" customHeight="1"/>
    <row r="37" spans="1:8" ht="12.75" customHeight="1">
      <c r="A37" s="362" t="s">
        <v>304</v>
      </c>
      <c r="B37" s="362"/>
      <c r="C37" s="362"/>
      <c r="D37" s="362"/>
      <c r="E37" s="362"/>
      <c r="F37" s="362"/>
      <c r="G37" s="362"/>
      <c r="H37" s="362"/>
    </row>
    <row r="38" spans="1:19" ht="12.75" customHeight="1">
      <c r="A38" s="362"/>
      <c r="B38" s="362"/>
      <c r="C38" s="362"/>
      <c r="D38" s="362"/>
      <c r="E38" s="362"/>
      <c r="F38" s="362"/>
      <c r="G38" s="362"/>
      <c r="H38" s="362"/>
      <c r="S38" s="6"/>
    </row>
    <row r="39" spans="1:19" ht="14.25" customHeight="1">
      <c r="A39" s="362"/>
      <c r="B39" s="362"/>
      <c r="C39" s="362"/>
      <c r="D39" s="362"/>
      <c r="E39" s="362"/>
      <c r="F39" s="362"/>
      <c r="G39" s="362"/>
      <c r="H39" s="362"/>
      <c r="S39" s="6"/>
    </row>
    <row r="40" ht="11.25" customHeight="1"/>
    <row r="41" ht="14.25" customHeight="1"/>
    <row r="42" ht="13.5" customHeight="1"/>
    <row r="44" ht="18" customHeight="1"/>
    <row r="50" ht="18" customHeight="1"/>
    <row r="56" ht="16.5" customHeight="1"/>
    <row r="64" ht="18" customHeight="1"/>
    <row r="65" ht="12.75" customHeight="1"/>
    <row r="66" ht="15" customHeight="1">
      <c r="S66" s="88"/>
    </row>
    <row r="67" ht="15.75" customHeight="1"/>
    <row r="68" ht="12.75" customHeight="1">
      <c r="S68" s="89"/>
    </row>
    <row r="69" ht="12.75" customHeight="1">
      <c r="S69" s="89"/>
    </row>
    <row r="70" ht="14.25" customHeight="1">
      <c r="S70" s="89"/>
    </row>
    <row r="71" ht="0.75" customHeight="1">
      <c r="S71" s="89"/>
    </row>
    <row r="72" ht="12.75" customHeight="1">
      <c r="S72" s="89"/>
    </row>
    <row r="73" ht="14.25" customHeight="1">
      <c r="S73" s="89"/>
    </row>
    <row r="74" ht="12.75" customHeight="1">
      <c r="S74" s="89"/>
    </row>
    <row r="75" ht="12.75" customHeight="1">
      <c r="S75" s="89"/>
    </row>
    <row r="76" ht="15" customHeight="1">
      <c r="S76" s="89"/>
    </row>
    <row r="77" ht="15" customHeight="1">
      <c r="S77" s="75"/>
    </row>
    <row r="78" ht="12.75" customHeight="1">
      <c r="S78" s="75"/>
    </row>
    <row r="79" ht="14.25" customHeight="1"/>
    <row r="80" ht="12.75" customHeight="1">
      <c r="S80" s="75"/>
    </row>
    <row r="81" ht="12.75" customHeight="1">
      <c r="S81" s="75"/>
    </row>
    <row r="82" ht="46.5" customHeight="1">
      <c r="S82" s="75"/>
    </row>
    <row r="83" ht="14.25" customHeight="1" hidden="1">
      <c r="S83" s="75"/>
    </row>
    <row r="84" ht="9.75" customHeight="1" hidden="1">
      <c r="S84" s="75"/>
    </row>
    <row r="85" ht="12.75" customHeight="1">
      <c r="S85" s="75"/>
    </row>
    <row r="86" ht="12.75">
      <c r="S86" s="75"/>
    </row>
    <row r="87" ht="12.75">
      <c r="S87" s="75"/>
    </row>
    <row r="88" ht="12.75">
      <c r="S88" s="75"/>
    </row>
    <row r="89" ht="15.75" customHeight="1">
      <c r="S89" s="75"/>
    </row>
    <row r="90" ht="9.75" customHeight="1"/>
    <row r="91" ht="12.75" customHeight="1">
      <c r="S91" s="75"/>
    </row>
    <row r="92" ht="12.75">
      <c r="S92" s="75"/>
    </row>
    <row r="93" ht="12.75">
      <c r="S93" s="75"/>
    </row>
    <row r="94" ht="12.75">
      <c r="S94" s="75"/>
    </row>
    <row r="95" ht="12.75">
      <c r="S95" s="75"/>
    </row>
    <row r="96" ht="12.75">
      <c r="S96" s="75"/>
    </row>
    <row r="97" ht="14.25" customHeight="1">
      <c r="S97" s="75"/>
    </row>
    <row r="98" ht="14.25" customHeight="1">
      <c r="S98" s="90"/>
    </row>
    <row r="99" ht="12.75" customHeight="1">
      <c r="S99" s="75"/>
    </row>
    <row r="100" ht="12.75">
      <c r="S100" s="75"/>
    </row>
    <row r="101" ht="12.75">
      <c r="S101" s="75"/>
    </row>
    <row r="102" ht="12.75">
      <c r="S102" s="75"/>
    </row>
    <row r="103" ht="15" customHeight="1">
      <c r="S103" s="75"/>
    </row>
    <row r="105" ht="12.75" customHeight="1">
      <c r="S105" s="75"/>
    </row>
    <row r="106" ht="14.25" customHeight="1">
      <c r="S106" s="75"/>
    </row>
    <row r="108" ht="12.75" customHeight="1">
      <c r="S108" s="75"/>
    </row>
    <row r="109" ht="12.75">
      <c r="S109" s="75"/>
    </row>
    <row r="110" ht="15" customHeight="1">
      <c r="S110" s="75"/>
    </row>
    <row r="111" ht="12.75">
      <c r="S111" s="75"/>
    </row>
    <row r="112" spans="1:19" ht="39.75" customHeight="1">
      <c r="A112" s="75"/>
      <c r="B112" s="75"/>
      <c r="C112" s="75"/>
      <c r="D112" s="75"/>
      <c r="E112" s="75"/>
      <c r="F112" s="75"/>
      <c r="G112" s="75"/>
      <c r="H112" s="75"/>
      <c r="S112" s="75"/>
    </row>
    <row r="113" spans="1:8" ht="12.75">
      <c r="A113" s="91"/>
      <c r="B113" s="92"/>
      <c r="C113" s="75"/>
      <c r="D113" s="75"/>
      <c r="E113" s="75"/>
      <c r="F113" s="75"/>
      <c r="G113" s="75"/>
      <c r="H113" s="75"/>
    </row>
    <row r="114" spans="1:8" ht="12.75">
      <c r="A114" s="75"/>
      <c r="B114" s="75"/>
      <c r="C114" s="75"/>
      <c r="D114" s="75"/>
      <c r="E114" s="75"/>
      <c r="F114" s="75"/>
      <c r="G114" s="75"/>
      <c r="H114" s="75"/>
    </row>
    <row r="115" ht="12.75">
      <c r="A115" s="1"/>
    </row>
    <row r="116" spans="1:8" ht="12" customHeight="1">
      <c r="A116" s="75"/>
      <c r="B116" s="75"/>
      <c r="C116" s="75"/>
      <c r="D116" s="75"/>
      <c r="E116" s="75"/>
      <c r="F116" s="75"/>
      <c r="G116" s="75"/>
      <c r="H116" s="75"/>
    </row>
    <row r="117" spans="1:8" ht="12" customHeight="1">
      <c r="A117" s="75"/>
      <c r="B117" s="75"/>
      <c r="C117" s="75"/>
      <c r="D117" s="75"/>
      <c r="E117" s="75"/>
      <c r="F117" s="75"/>
      <c r="G117" s="75"/>
      <c r="H117" s="75"/>
    </row>
    <row r="118" spans="1:8" ht="12" customHeight="1">
      <c r="A118" s="75"/>
      <c r="B118" s="75"/>
      <c r="C118" s="75"/>
      <c r="D118" s="75"/>
      <c r="E118" s="75"/>
      <c r="F118" s="75"/>
      <c r="G118" s="75"/>
      <c r="H118" s="75"/>
    </row>
    <row r="119" spans="1:8" ht="12" customHeight="1">
      <c r="A119" s="75"/>
      <c r="B119" s="75"/>
      <c r="C119" s="75"/>
      <c r="D119" s="75"/>
      <c r="E119" s="75"/>
      <c r="F119" s="75"/>
      <c r="G119" s="75"/>
      <c r="H119" s="75"/>
    </row>
    <row r="120" spans="1:8" ht="12" customHeight="1">
      <c r="A120" s="75"/>
      <c r="B120" s="75"/>
      <c r="C120" s="75"/>
      <c r="D120" s="75"/>
      <c r="E120" s="75"/>
      <c r="F120" s="75"/>
      <c r="G120" s="75"/>
      <c r="H120" s="75"/>
    </row>
    <row r="121" spans="1:8" ht="12" customHeight="1">
      <c r="A121" s="75"/>
      <c r="B121" s="75"/>
      <c r="C121" s="75"/>
      <c r="D121" s="75"/>
      <c r="E121" s="75"/>
      <c r="F121" s="75"/>
      <c r="G121" s="75"/>
      <c r="H121" s="75"/>
    </row>
    <row r="122" spans="1:8" ht="12" customHeight="1">
      <c r="A122" s="75"/>
      <c r="B122" s="75"/>
      <c r="C122" s="75"/>
      <c r="D122" s="75"/>
      <c r="E122" s="75"/>
      <c r="F122" s="75"/>
      <c r="G122" s="75"/>
      <c r="H122" s="75"/>
    </row>
    <row r="123" spans="1:8" ht="12" customHeight="1">
      <c r="A123" s="75"/>
      <c r="B123" s="75"/>
      <c r="C123" s="75"/>
      <c r="D123" s="75"/>
      <c r="E123" s="75"/>
      <c r="F123" s="75"/>
      <c r="G123" s="75"/>
      <c r="H123" s="75"/>
    </row>
    <row r="124" spans="1:8" ht="12" customHeight="1">
      <c r="A124" s="75"/>
      <c r="B124" s="75"/>
      <c r="C124" s="75"/>
      <c r="D124" s="75"/>
      <c r="E124" s="75"/>
      <c r="F124" s="75"/>
      <c r="G124" s="75"/>
      <c r="H124" s="75"/>
    </row>
    <row r="125" spans="1:8" ht="12" customHeight="1">
      <c r="A125" s="75"/>
      <c r="B125" s="75"/>
      <c r="C125" s="75"/>
      <c r="D125" s="75"/>
      <c r="E125" s="75"/>
      <c r="F125" s="75"/>
      <c r="G125" s="75"/>
      <c r="H125" s="75"/>
    </row>
    <row r="126" spans="1:8" ht="12" customHeight="1">
      <c r="A126" s="75"/>
      <c r="B126" s="75"/>
      <c r="C126" s="75"/>
      <c r="D126" s="75"/>
      <c r="E126" s="75"/>
      <c r="F126" s="75"/>
      <c r="G126" s="75"/>
      <c r="H126" s="75"/>
    </row>
    <row r="127" spans="1:8" ht="12" customHeight="1">
      <c r="A127" s="75"/>
      <c r="B127" s="75"/>
      <c r="C127" s="75"/>
      <c r="D127" s="75"/>
      <c r="E127" s="75"/>
      <c r="F127" s="75"/>
      <c r="G127" s="75"/>
      <c r="H127" s="75"/>
    </row>
    <row r="128" spans="1:8" ht="12" customHeight="1">
      <c r="A128" s="75"/>
      <c r="B128" s="75"/>
      <c r="C128" s="75"/>
      <c r="D128" s="75"/>
      <c r="E128" s="75"/>
      <c r="F128" s="75"/>
      <c r="G128" s="75"/>
      <c r="H128" s="75"/>
    </row>
    <row r="129" ht="12" customHeight="1"/>
    <row r="130" ht="12" customHeight="1">
      <c r="A130" s="1"/>
    </row>
    <row r="131" spans="1:8" ht="12" customHeight="1">
      <c r="A131" s="75"/>
      <c r="B131" s="75"/>
      <c r="C131" s="75"/>
      <c r="D131" s="75"/>
      <c r="E131" s="75"/>
      <c r="F131" s="75"/>
      <c r="G131" s="75"/>
      <c r="H131" s="75"/>
    </row>
    <row r="132" spans="1:8" ht="12" customHeight="1">
      <c r="A132" s="75"/>
      <c r="B132" s="75"/>
      <c r="C132" s="75"/>
      <c r="D132" s="75"/>
      <c r="E132" s="75"/>
      <c r="F132" s="75"/>
      <c r="G132" s="75"/>
      <c r="H132" s="75"/>
    </row>
    <row r="133" spans="1:8" ht="12" customHeight="1">
      <c r="A133" s="75"/>
      <c r="B133" s="75"/>
      <c r="C133" s="75"/>
      <c r="D133" s="75"/>
      <c r="E133" s="75"/>
      <c r="F133" s="75"/>
      <c r="G133" s="75"/>
      <c r="H133" s="75"/>
    </row>
    <row r="134" spans="1:8" ht="12" customHeight="1">
      <c r="A134" s="75"/>
      <c r="B134" s="75"/>
      <c r="C134" s="75"/>
      <c r="D134" s="75"/>
      <c r="E134" s="75"/>
      <c r="F134" s="75"/>
      <c r="G134" s="75"/>
      <c r="H134" s="75"/>
    </row>
    <row r="135" spans="1:8" ht="12" customHeight="1">
      <c r="A135" s="75"/>
      <c r="B135" s="75"/>
      <c r="C135" s="75"/>
      <c r="D135" s="75"/>
      <c r="E135" s="75"/>
      <c r="F135" s="75"/>
      <c r="G135" s="75"/>
      <c r="H135" s="75"/>
    </row>
    <row r="136" spans="1:8" ht="12" customHeight="1">
      <c r="A136" s="75"/>
      <c r="B136" s="75"/>
      <c r="C136" s="75"/>
      <c r="D136" s="75"/>
      <c r="E136" s="75"/>
      <c r="F136" s="75"/>
      <c r="G136" s="75"/>
      <c r="H136" s="75"/>
    </row>
    <row r="137" spans="1:8" ht="12" customHeight="1">
      <c r="A137" s="75"/>
      <c r="B137" s="75"/>
      <c r="C137" s="75"/>
      <c r="D137" s="75"/>
      <c r="E137" s="75"/>
      <c r="F137" s="75"/>
      <c r="G137" s="75"/>
      <c r="H137" s="75"/>
    </row>
    <row r="138" spans="1:8" ht="12" customHeight="1">
      <c r="A138" s="75"/>
      <c r="B138" s="75"/>
      <c r="C138" s="75"/>
      <c r="D138" s="75"/>
      <c r="E138" s="75"/>
      <c r="F138" s="75"/>
      <c r="G138" s="75"/>
      <c r="H138" s="75"/>
    </row>
    <row r="139" spans="1:8" ht="12" customHeight="1">
      <c r="A139" s="75"/>
      <c r="B139" s="75"/>
      <c r="C139" s="75"/>
      <c r="D139" s="75"/>
      <c r="E139" s="75"/>
      <c r="F139" s="75"/>
      <c r="G139" s="75"/>
      <c r="H139" s="75"/>
    </row>
    <row r="140" spans="1:8" ht="12" customHeight="1">
      <c r="A140" s="75"/>
      <c r="B140" s="75"/>
      <c r="C140" s="75"/>
      <c r="D140" s="75"/>
      <c r="E140" s="75"/>
      <c r="F140" s="75"/>
      <c r="G140" s="75"/>
      <c r="H140" s="75"/>
    </row>
    <row r="141" ht="12" customHeight="1"/>
    <row r="142" ht="12" customHeight="1">
      <c r="A142" s="1"/>
    </row>
    <row r="143" spans="1:8" ht="12" customHeight="1">
      <c r="A143" s="75"/>
      <c r="B143" s="75"/>
      <c r="C143" s="75"/>
      <c r="D143" s="75"/>
      <c r="E143" s="75"/>
      <c r="F143" s="75"/>
      <c r="G143" s="75"/>
      <c r="H143" s="75"/>
    </row>
    <row r="144" spans="1:8" ht="12" customHeight="1">
      <c r="A144" s="75"/>
      <c r="B144" s="75"/>
      <c r="C144" s="75"/>
      <c r="D144" s="75"/>
      <c r="E144" s="75"/>
      <c r="F144" s="75"/>
      <c r="G144" s="75"/>
      <c r="H144" s="75"/>
    </row>
    <row r="145" spans="1:8" ht="12" customHeight="1">
      <c r="A145" s="75"/>
      <c r="B145" s="75"/>
      <c r="C145" s="75"/>
      <c r="D145" s="75"/>
      <c r="E145" s="75"/>
      <c r="F145" s="75"/>
      <c r="G145" s="75"/>
      <c r="H145" s="75"/>
    </row>
    <row r="146" ht="12" customHeight="1"/>
    <row r="147" ht="12" customHeight="1">
      <c r="A147" s="1"/>
    </row>
    <row r="148" spans="1:8" ht="12" customHeight="1">
      <c r="A148" s="75"/>
      <c r="B148" s="75"/>
      <c r="C148" s="75"/>
      <c r="D148" s="75"/>
      <c r="E148" s="75"/>
      <c r="F148" s="75"/>
      <c r="G148" s="75"/>
      <c r="H148" s="75"/>
    </row>
    <row r="149" spans="1:8" ht="12" customHeight="1">
      <c r="A149" s="75"/>
      <c r="B149" s="75"/>
      <c r="C149" s="75"/>
      <c r="D149" s="75"/>
      <c r="E149" s="75"/>
      <c r="F149" s="75"/>
      <c r="G149" s="75"/>
      <c r="H149" s="75"/>
    </row>
    <row r="150" spans="1:8" ht="12" customHeight="1">
      <c r="A150" s="75"/>
      <c r="B150" s="75"/>
      <c r="C150" s="75"/>
      <c r="D150" s="75"/>
      <c r="E150" s="75"/>
      <c r="F150" s="75"/>
      <c r="G150" s="75"/>
      <c r="H150" s="75"/>
    </row>
    <row r="151" spans="1:8" ht="12" customHeight="1">
      <c r="A151" s="75"/>
      <c r="B151" s="75"/>
      <c r="C151" s="75"/>
      <c r="D151" s="75"/>
      <c r="E151" s="75"/>
      <c r="F151" s="75"/>
      <c r="G151" s="75"/>
      <c r="H151" s="75"/>
    </row>
    <row r="152" spans="1:8" ht="12" customHeight="1">
      <c r="A152" s="75"/>
      <c r="B152" s="75"/>
      <c r="C152" s="75"/>
      <c r="D152" s="75"/>
      <c r="E152" s="75"/>
      <c r="F152" s="75"/>
      <c r="G152" s="75"/>
      <c r="H152" s="75"/>
    </row>
    <row r="153" spans="1:8" ht="12" customHeight="1">
      <c r="A153" s="93"/>
      <c r="B153" s="75"/>
      <c r="C153" s="75"/>
      <c r="D153" s="75"/>
      <c r="E153" s="75"/>
      <c r="F153" s="75"/>
      <c r="G153" s="75"/>
      <c r="H153" s="75"/>
    </row>
    <row r="154" spans="1:8" ht="12" customHeight="1">
      <c r="A154" s="75"/>
      <c r="B154" s="75"/>
      <c r="C154" s="75"/>
      <c r="D154" s="75"/>
      <c r="E154" s="75"/>
      <c r="F154" s="75"/>
      <c r="G154" s="75"/>
      <c r="H154" s="75"/>
    </row>
    <row r="155" spans="1:8" ht="12" customHeight="1">
      <c r="A155" s="75"/>
      <c r="B155" s="75"/>
      <c r="C155" s="75"/>
      <c r="D155" s="75"/>
      <c r="E155" s="75"/>
      <c r="F155" s="75"/>
      <c r="G155" s="75"/>
      <c r="H155" s="75"/>
    </row>
    <row r="156" spans="1:8" ht="12" customHeight="1">
      <c r="A156" s="75"/>
      <c r="B156" s="75"/>
      <c r="C156" s="75"/>
      <c r="D156" s="75"/>
      <c r="E156" s="75"/>
      <c r="F156" s="75"/>
      <c r="G156" s="75"/>
      <c r="H156" s="75"/>
    </row>
    <row r="157" spans="1:8" ht="12" customHeight="1">
      <c r="A157" s="75"/>
      <c r="B157" s="75"/>
      <c r="C157" s="75"/>
      <c r="D157" s="75"/>
      <c r="E157" s="75"/>
      <c r="F157" s="75"/>
      <c r="G157" s="75"/>
      <c r="H157" s="75"/>
    </row>
    <row r="158" spans="1:8" ht="12" customHeight="1">
      <c r="A158" s="75"/>
      <c r="B158" s="75"/>
      <c r="C158" s="75"/>
      <c r="D158" s="75"/>
      <c r="E158" s="75"/>
      <c r="F158" s="75"/>
      <c r="G158" s="75"/>
      <c r="H158" s="75"/>
    </row>
    <row r="159" spans="1:8" ht="12" customHeight="1">
      <c r="A159" s="75"/>
      <c r="B159" s="75"/>
      <c r="C159" s="75"/>
      <c r="D159" s="75"/>
      <c r="E159" s="75"/>
      <c r="F159" s="75"/>
      <c r="G159" s="75"/>
      <c r="H159" s="75"/>
    </row>
    <row r="160" spans="1:8" ht="12" customHeight="1">
      <c r="A160" s="75"/>
      <c r="B160" s="75"/>
      <c r="C160" s="75"/>
      <c r="D160" s="75"/>
      <c r="E160" s="75"/>
      <c r="F160" s="75"/>
      <c r="G160" s="75"/>
      <c r="H160" s="75"/>
    </row>
    <row r="161" spans="1:8" ht="12" customHeight="1">
      <c r="A161" s="75"/>
      <c r="B161" s="75"/>
      <c r="C161" s="75"/>
      <c r="D161" s="75"/>
      <c r="E161" s="75"/>
      <c r="F161" s="75"/>
      <c r="G161" s="75"/>
      <c r="H161" s="75"/>
    </row>
    <row r="162" spans="1:8" ht="12" customHeight="1">
      <c r="A162" s="75"/>
      <c r="B162" s="75"/>
      <c r="C162" s="75"/>
      <c r="D162" s="75"/>
      <c r="E162" s="75"/>
      <c r="F162" s="75"/>
      <c r="G162" s="75"/>
      <c r="H162" s="75"/>
    </row>
    <row r="163" ht="12" customHeight="1"/>
    <row r="164" spans="1:2" ht="12" customHeight="1">
      <c r="A164" s="1"/>
      <c r="B164" s="94"/>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153"/>
  <sheetViews>
    <sheetView zoomScaleSheetLayoutView="75" workbookViewId="0" topLeftCell="A1">
      <selection activeCell="A1" sqref="A1"/>
    </sheetView>
  </sheetViews>
  <sheetFormatPr defaultColWidth="9.140625" defaultRowHeight="12.75"/>
  <cols>
    <col min="1" max="1" width="64.421875" style="41" customWidth="1"/>
    <col min="2" max="2" width="23.00390625" style="41" customWidth="1"/>
    <col min="3" max="4" width="9.140625" style="41" customWidth="1"/>
  </cols>
  <sheetData>
    <row r="1" spans="1:4" ht="12.75">
      <c r="A1" s="375" t="s">
        <v>296</v>
      </c>
      <c r="B1" s="375"/>
      <c r="C1" s="88"/>
      <c r="D1" s="88"/>
    </row>
    <row r="2" spans="1:4" ht="12.75">
      <c r="A2" s="375"/>
      <c r="B2" s="375"/>
      <c r="C2" s="88"/>
      <c r="D2" s="88"/>
    </row>
    <row r="3" spans="1:4" ht="12.75">
      <c r="A3" s="95"/>
      <c r="B3" s="95"/>
      <c r="C3" s="88"/>
      <c r="D3" s="88"/>
    </row>
    <row r="4" spans="1:4" ht="12.75">
      <c r="A4" s="96" t="s">
        <v>297</v>
      </c>
      <c r="B4" s="78" t="s">
        <v>298</v>
      </c>
      <c r="C4" s="87"/>
      <c r="D4" s="6"/>
    </row>
    <row r="5" spans="1:3" ht="12.75">
      <c r="A5" s="6"/>
      <c r="B5" s="97" t="s">
        <v>299</v>
      </c>
      <c r="C5" s="6"/>
    </row>
    <row r="7" spans="1:2" ht="14.25">
      <c r="A7" s="41" t="s">
        <v>332</v>
      </c>
      <c r="B7" s="43">
        <f>(1-(21.5/61.5))*1045.3</f>
        <v>679.869918699187</v>
      </c>
    </row>
    <row r="8" ht="12.75">
      <c r="B8" s="43"/>
    </row>
    <row r="9" spans="1:2" ht="14.25">
      <c r="A9" s="41" t="s">
        <v>333</v>
      </c>
      <c r="B9" s="43">
        <f>(1045.3-B7)*0.4</f>
        <v>146.1720325203252</v>
      </c>
    </row>
    <row r="10" ht="12.75">
      <c r="B10" s="43"/>
    </row>
    <row r="11" spans="1:2" ht="14.25">
      <c r="A11" s="41" t="s">
        <v>334</v>
      </c>
      <c r="B11" s="43">
        <f>(1460.3-915.1)*(1-52.6/92.3)</f>
        <v>234.5009750812567</v>
      </c>
    </row>
    <row r="12" spans="2:3" ht="12.75">
      <c r="B12" s="43"/>
      <c r="C12" s="98"/>
    </row>
    <row r="13" spans="1:2" ht="14.25">
      <c r="A13" s="41" t="s">
        <v>335</v>
      </c>
      <c r="B13" s="43">
        <f>(1460.3-915.1-B11)*0.4</f>
        <v>124.27960996749731</v>
      </c>
    </row>
    <row r="14" ht="12.75">
      <c r="B14" s="43"/>
    </row>
    <row r="15" spans="1:2" ht="14.25">
      <c r="A15" s="41" t="s">
        <v>336</v>
      </c>
      <c r="B15" s="43">
        <f>(1-51/92.3)*915.1</f>
        <v>409.4651137594799</v>
      </c>
    </row>
    <row r="16" ht="12.75">
      <c r="B16" s="43"/>
    </row>
    <row r="17" spans="1:2" ht="14.25">
      <c r="A17" s="41" t="s">
        <v>337</v>
      </c>
      <c r="B17" s="43">
        <f>(915.1-B15)*0.4</f>
        <v>202.25395449620805</v>
      </c>
    </row>
    <row r="18" ht="12.75">
      <c r="B18" s="43"/>
    </row>
    <row r="19" spans="1:2" ht="14.25">
      <c r="A19" s="41" t="s">
        <v>338</v>
      </c>
      <c r="B19" s="43">
        <f>(1-79/92.3)*631.5</f>
        <v>90.99620801733474</v>
      </c>
    </row>
    <row r="20" ht="12.75">
      <c r="B20" s="43"/>
    </row>
    <row r="21" spans="1:2" ht="14.25">
      <c r="A21" s="41" t="s">
        <v>339</v>
      </c>
      <c r="B21" s="43">
        <f>(631.5-B19)*0.4</f>
        <v>216.2015167930661</v>
      </c>
    </row>
    <row r="22" ht="12.75">
      <c r="B22" s="43"/>
    </row>
    <row r="23" spans="1:2" ht="14.25">
      <c r="A23" s="41" t="s">
        <v>340</v>
      </c>
      <c r="B23" s="43">
        <f>12*1.288847</f>
        <v>15.466164000000001</v>
      </c>
    </row>
    <row r="24" ht="12.75">
      <c r="B24" s="43"/>
    </row>
    <row r="25" spans="1:2" ht="14.25">
      <c r="A25" s="41" t="s">
        <v>341</v>
      </c>
      <c r="B25" s="43">
        <f>6.6*1.288847</f>
        <v>8.5063902</v>
      </c>
    </row>
    <row r="26" ht="12.75">
      <c r="B26" s="43"/>
    </row>
    <row r="27" spans="1:2" ht="14.25">
      <c r="A27" s="41" t="s">
        <v>342</v>
      </c>
      <c r="B27" s="43">
        <f>(1-(13.5/50))*0.3*146.9</f>
        <v>32.1711</v>
      </c>
    </row>
    <row r="28" ht="12.75">
      <c r="B28" s="43"/>
    </row>
    <row r="29" spans="1:2" ht="14.25">
      <c r="A29" s="41" t="s">
        <v>343</v>
      </c>
      <c r="B29" s="43">
        <f>0.5*113.4</f>
        <v>56.7</v>
      </c>
    </row>
    <row r="30" spans="1:4" ht="12.75">
      <c r="A30" s="6"/>
      <c r="B30" s="22"/>
      <c r="C30" s="6"/>
      <c r="D30" s="6"/>
    </row>
    <row r="31" spans="1:4" s="1" customFormat="1" ht="12.75">
      <c r="A31" s="99" t="s">
        <v>300</v>
      </c>
      <c r="B31" s="100">
        <f>SUM(B7:B30)</f>
        <v>2216.5829835343548</v>
      </c>
      <c r="C31" s="50"/>
      <c r="D31" s="50"/>
    </row>
    <row r="32" spans="1:2" ht="12.75">
      <c r="A32" s="50"/>
      <c r="B32" s="6"/>
    </row>
    <row r="33" spans="1:4" ht="12.75" customHeight="1">
      <c r="A33" s="365" t="s">
        <v>301</v>
      </c>
      <c r="B33" s="365"/>
      <c r="C33" s="76"/>
      <c r="D33" s="76"/>
    </row>
    <row r="34" spans="1:4" ht="12.75">
      <c r="A34" s="365"/>
      <c r="B34" s="365"/>
      <c r="C34" s="76"/>
      <c r="D34" s="76"/>
    </row>
    <row r="35" spans="1:4" ht="12.75">
      <c r="A35" s="365"/>
      <c r="B35" s="365"/>
      <c r="C35" s="76"/>
      <c r="D35" s="76"/>
    </row>
    <row r="36" spans="1:4" ht="12.75">
      <c r="A36" s="377"/>
      <c r="B36" s="377"/>
      <c r="C36" s="76"/>
      <c r="D36" s="76"/>
    </row>
    <row r="37" spans="1:4" ht="14.25">
      <c r="A37" s="376" t="s">
        <v>344</v>
      </c>
      <c r="B37" s="376"/>
      <c r="C37" s="89"/>
      <c r="D37" s="89"/>
    </row>
    <row r="38" spans="1:4" ht="14.25">
      <c r="A38" s="376"/>
      <c r="B38" s="376"/>
      <c r="C38" s="89"/>
      <c r="D38" s="89"/>
    </row>
    <row r="39" spans="1:4" ht="14.25">
      <c r="A39" s="376"/>
      <c r="B39" s="376"/>
      <c r="C39" s="89"/>
      <c r="D39" s="89"/>
    </row>
    <row r="40" spans="1:4" ht="25.5" customHeight="1">
      <c r="A40" s="376"/>
      <c r="B40" s="376"/>
      <c r="C40" s="89"/>
      <c r="D40" s="89"/>
    </row>
    <row r="41" spans="1:4" ht="14.25">
      <c r="A41" s="377"/>
      <c r="B41" s="377"/>
      <c r="C41" s="89"/>
      <c r="D41" s="89"/>
    </row>
    <row r="42" spans="1:4" ht="12.75">
      <c r="A42" s="376" t="s">
        <v>345</v>
      </c>
      <c r="B42" s="376"/>
      <c r="C42" s="75"/>
      <c r="D42" s="75"/>
    </row>
    <row r="43" spans="1:4" ht="12.75">
      <c r="A43" s="376"/>
      <c r="B43" s="376"/>
      <c r="C43" s="75"/>
      <c r="D43" s="75"/>
    </row>
    <row r="44" spans="1:4" ht="12.75">
      <c r="A44" s="376"/>
      <c r="B44" s="376"/>
      <c r="C44" s="75"/>
      <c r="D44" s="75"/>
    </row>
    <row r="45" spans="1:4" ht="12.75">
      <c r="A45" s="376"/>
      <c r="B45" s="376"/>
      <c r="C45" s="75"/>
      <c r="D45" s="75"/>
    </row>
    <row r="46" spans="1:4" ht="15.75" customHeight="1">
      <c r="A46" s="376"/>
      <c r="B46" s="376"/>
      <c r="C46" s="75"/>
      <c r="D46" s="75"/>
    </row>
    <row r="47" spans="1:3" ht="12.75">
      <c r="A47" s="377"/>
      <c r="B47" s="377"/>
      <c r="C47" s="75"/>
    </row>
    <row r="48" spans="1:4" ht="14.25">
      <c r="A48" s="373" t="s">
        <v>346</v>
      </c>
      <c r="B48" s="373"/>
      <c r="C48" s="89"/>
      <c r="D48" s="89"/>
    </row>
    <row r="49" spans="1:4" ht="14.25">
      <c r="A49" s="377"/>
      <c r="B49" s="377"/>
      <c r="C49" s="101"/>
      <c r="D49" s="101"/>
    </row>
    <row r="50" spans="1:4" ht="14.25">
      <c r="A50" s="373" t="s">
        <v>347</v>
      </c>
      <c r="B50" s="373"/>
      <c r="C50" s="89"/>
      <c r="D50" s="89"/>
    </row>
    <row r="51" spans="1:2" ht="12.75">
      <c r="A51" s="377"/>
      <c r="B51" s="377"/>
    </row>
    <row r="52" spans="1:4" ht="14.25">
      <c r="A52" s="373" t="s">
        <v>348</v>
      </c>
      <c r="B52" s="373"/>
      <c r="C52" s="89"/>
      <c r="D52" s="89"/>
    </row>
    <row r="53" spans="1:3" ht="12.75">
      <c r="A53" s="377"/>
      <c r="B53" s="377"/>
      <c r="C53" s="90"/>
    </row>
    <row r="54" spans="1:4" ht="14.25">
      <c r="A54" s="373" t="s">
        <v>349</v>
      </c>
      <c r="B54" s="373"/>
      <c r="C54" s="89"/>
      <c r="D54" s="89"/>
    </row>
    <row r="55" spans="1:4" ht="14.25">
      <c r="A55" s="373"/>
      <c r="B55" s="373"/>
      <c r="C55" s="89"/>
      <c r="D55" s="89"/>
    </row>
    <row r="56" spans="1:2" ht="12.75">
      <c r="A56" s="377"/>
      <c r="B56" s="377"/>
    </row>
    <row r="57" spans="1:4" ht="14.25">
      <c r="A57" s="373" t="s">
        <v>350</v>
      </c>
      <c r="B57" s="373"/>
      <c r="C57" s="89"/>
      <c r="D57" s="89"/>
    </row>
    <row r="58" spans="1:2" ht="12.75">
      <c r="A58" s="377"/>
      <c r="B58" s="377"/>
    </row>
    <row r="59" spans="1:4" ht="14.25">
      <c r="A59" s="373" t="s">
        <v>351</v>
      </c>
      <c r="B59" s="373"/>
      <c r="C59" s="89"/>
      <c r="D59" s="89"/>
    </row>
    <row r="60" spans="1:4" ht="14.25">
      <c r="A60" s="373"/>
      <c r="B60" s="373"/>
      <c r="C60" s="89"/>
      <c r="D60" s="89"/>
    </row>
    <row r="61" spans="1:4" ht="14.25">
      <c r="A61" s="373"/>
      <c r="B61" s="373"/>
      <c r="C61" s="89"/>
      <c r="D61" s="89"/>
    </row>
    <row r="62" spans="1:2" ht="12.75">
      <c r="A62" s="377"/>
      <c r="B62" s="377"/>
    </row>
    <row r="63" spans="1:4" ht="14.25">
      <c r="A63" s="373" t="s">
        <v>352</v>
      </c>
      <c r="B63" s="373"/>
      <c r="C63" s="89"/>
      <c r="D63" s="89"/>
    </row>
    <row r="64" spans="1:4" ht="14.25">
      <c r="A64" s="373"/>
      <c r="B64" s="373"/>
      <c r="C64" s="89"/>
      <c r="D64" s="89"/>
    </row>
    <row r="65" spans="1:2" ht="12.75">
      <c r="A65" s="377"/>
      <c r="B65" s="377"/>
    </row>
    <row r="66" spans="1:4" ht="12.75" customHeight="1">
      <c r="A66" s="374" t="s">
        <v>353</v>
      </c>
      <c r="B66" s="374"/>
      <c r="C66" s="103"/>
      <c r="D66" s="103"/>
    </row>
    <row r="67" spans="1:4" ht="12.75">
      <c r="A67" s="374"/>
      <c r="B67" s="374"/>
      <c r="C67" s="103"/>
      <c r="D67" s="103"/>
    </row>
    <row r="68" spans="1:4" ht="12.75">
      <c r="A68" s="374"/>
      <c r="B68" s="374"/>
      <c r="C68" s="103"/>
      <c r="D68" s="103"/>
    </row>
    <row r="69" spans="1:4" ht="12.75">
      <c r="A69" s="374"/>
      <c r="B69" s="374"/>
      <c r="C69" s="103"/>
      <c r="D69" s="103"/>
    </row>
    <row r="70" spans="1:4" ht="12.75">
      <c r="A70" s="374"/>
      <c r="B70" s="374"/>
      <c r="C70" s="103"/>
      <c r="D70" s="103"/>
    </row>
    <row r="71" spans="1:4" ht="12.75">
      <c r="A71" s="374"/>
      <c r="B71" s="374"/>
      <c r="C71" s="103"/>
      <c r="D71" s="103"/>
    </row>
    <row r="72" spans="1:4" ht="12.75">
      <c r="A72" s="102"/>
      <c r="B72" s="102"/>
      <c r="C72" s="103"/>
      <c r="D72" s="103"/>
    </row>
    <row r="73" spans="1:4" ht="12.75">
      <c r="A73" s="377"/>
      <c r="B73" s="377"/>
      <c r="C73" s="103"/>
      <c r="D73" s="103"/>
    </row>
    <row r="74" spans="1:4" ht="12.75">
      <c r="A74" s="362" t="s">
        <v>304</v>
      </c>
      <c r="B74" s="362"/>
      <c r="C74" s="30"/>
      <c r="D74" s="30"/>
    </row>
    <row r="75" spans="1:4" ht="12.75">
      <c r="A75" s="362"/>
      <c r="B75" s="362"/>
      <c r="C75" s="30"/>
      <c r="D75" s="30"/>
    </row>
    <row r="76" spans="1:4" ht="12.75">
      <c r="A76" s="362"/>
      <c r="B76" s="362"/>
      <c r="C76" s="30"/>
      <c r="D76" s="30"/>
    </row>
    <row r="103" ht="12.75">
      <c r="A103" s="75"/>
    </row>
    <row r="104" ht="12.75">
      <c r="A104" s="75"/>
    </row>
    <row r="105" ht="12.75">
      <c r="A105" s="75"/>
    </row>
    <row r="107" ht="12.75">
      <c r="A107" s="75"/>
    </row>
    <row r="108" ht="12.75">
      <c r="A108" s="75"/>
    </row>
    <row r="109" ht="12.75">
      <c r="A109" s="75"/>
    </row>
    <row r="110" ht="12.75">
      <c r="A110" s="75"/>
    </row>
    <row r="111" ht="12.75">
      <c r="A111" s="75"/>
    </row>
    <row r="112" ht="12.75">
      <c r="A112" s="75"/>
    </row>
    <row r="113" ht="12.75">
      <c r="A113" s="75"/>
    </row>
    <row r="114" ht="12.75">
      <c r="A114" s="75"/>
    </row>
    <row r="115" ht="12.75">
      <c r="A115" s="75"/>
    </row>
    <row r="116" ht="12.75">
      <c r="A116" s="75"/>
    </row>
    <row r="117" ht="12.75">
      <c r="A117" s="75"/>
    </row>
    <row r="118" ht="12.75">
      <c r="A118" s="75"/>
    </row>
    <row r="119" ht="12.75">
      <c r="A119" s="75"/>
    </row>
    <row r="122" ht="12.75">
      <c r="A122" s="75"/>
    </row>
    <row r="123" ht="12.75">
      <c r="A123" s="75"/>
    </row>
    <row r="124" ht="12.75">
      <c r="A124" s="75"/>
    </row>
    <row r="125" ht="12.75">
      <c r="A125" s="75"/>
    </row>
    <row r="126" ht="12.75">
      <c r="A126" s="75"/>
    </row>
    <row r="127" ht="12.75">
      <c r="A127" s="75"/>
    </row>
    <row r="128" ht="12.75">
      <c r="A128" s="75"/>
    </row>
    <row r="129" ht="12.75">
      <c r="A129" s="75"/>
    </row>
    <row r="130" ht="12.75">
      <c r="A130" s="75"/>
    </row>
    <row r="131" ht="12.75">
      <c r="A131" s="75"/>
    </row>
    <row r="134" ht="12.75">
      <c r="A134" s="75"/>
    </row>
    <row r="135" ht="12.75">
      <c r="A135" s="75"/>
    </row>
    <row r="136" ht="12.75">
      <c r="A136" s="75"/>
    </row>
    <row r="139" ht="12.75">
      <c r="A139" s="75"/>
    </row>
    <row r="140" ht="12.75">
      <c r="A140" s="75"/>
    </row>
    <row r="141" ht="12.75">
      <c r="A141" s="75"/>
    </row>
    <row r="142" ht="12.75">
      <c r="A142" s="75"/>
    </row>
    <row r="143" ht="12.75">
      <c r="A143" s="75"/>
    </row>
    <row r="144" ht="12.75">
      <c r="A144" s="75"/>
    </row>
    <row r="145" ht="12.75">
      <c r="A145" s="75"/>
    </row>
    <row r="146" ht="12.75">
      <c r="A146" s="75"/>
    </row>
    <row r="147" ht="12.75">
      <c r="A147" s="75"/>
    </row>
    <row r="148" ht="12.75">
      <c r="A148" s="75"/>
    </row>
    <row r="149" ht="12.75">
      <c r="A149" s="75"/>
    </row>
    <row r="150" ht="12.75">
      <c r="A150" s="75"/>
    </row>
    <row r="151" ht="12.75">
      <c r="A151" s="75"/>
    </row>
    <row r="152" ht="12.75">
      <c r="A152" s="75"/>
    </row>
    <row r="153" ht="12.75">
      <c r="A153" s="7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4:B76"/>
    <mergeCell ref="A59:B61"/>
    <mergeCell ref="A66:B71"/>
    <mergeCell ref="A58:B58"/>
    <mergeCell ref="A62:B62"/>
    <mergeCell ref="A65:B65"/>
    <mergeCell ref="A73:B73"/>
  </mergeCells>
  <printOptions/>
  <pageMargins left="0.5" right="0.5" top="0.75" bottom="0.7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1" sqref="A1"/>
    </sheetView>
  </sheetViews>
  <sheetFormatPr defaultColWidth="9.140625" defaultRowHeight="12.75"/>
  <cols>
    <col min="1" max="1" width="49.28125" style="0" customWidth="1"/>
    <col min="2" max="2" width="25.140625" style="0" customWidth="1"/>
  </cols>
  <sheetData>
    <row r="1" spans="1:2" ht="12.75">
      <c r="A1" s="379" t="s">
        <v>312</v>
      </c>
      <c r="B1" s="379"/>
    </row>
    <row r="3" spans="1:2" ht="12.75">
      <c r="A3" s="25" t="s">
        <v>314</v>
      </c>
      <c r="B3" s="3" t="s">
        <v>315</v>
      </c>
    </row>
    <row r="4" ht="12.75">
      <c r="B4" s="5" t="s">
        <v>361</v>
      </c>
    </row>
    <row r="5" ht="12.75">
      <c r="B5" s="8"/>
    </row>
    <row r="6" spans="1:3" ht="12.75">
      <c r="A6" t="s">
        <v>316</v>
      </c>
      <c r="B6" s="8">
        <f>68112*0.12/0.4</f>
        <v>20433.6</v>
      </c>
      <c r="C6" s="8"/>
    </row>
    <row r="7" spans="1:3" ht="12.75">
      <c r="A7" t="s">
        <v>317</v>
      </c>
      <c r="B7" s="8">
        <f>B6</f>
        <v>20433.6</v>
      </c>
      <c r="C7" s="8"/>
    </row>
    <row r="8" spans="1:2" ht="12.75">
      <c r="A8" t="s">
        <v>318</v>
      </c>
      <c r="B8" s="8">
        <f>47478-(B7+B6)</f>
        <v>6610.800000000003</v>
      </c>
    </row>
    <row r="9" spans="1:3" ht="12.75">
      <c r="A9" t="s">
        <v>319</v>
      </c>
      <c r="B9" s="8">
        <f>SUM(B10:B13)</f>
        <v>30793.550600000002</v>
      </c>
      <c r="C9" s="8"/>
    </row>
    <row r="10" spans="1:3" ht="12.75">
      <c r="A10" s="345" t="s">
        <v>320</v>
      </c>
      <c r="B10" s="62">
        <f>122966*0.32*0.3</f>
        <v>11804.736</v>
      </c>
      <c r="C10" s="8"/>
    </row>
    <row r="11" spans="1:3" ht="12.75">
      <c r="A11" s="345" t="s">
        <v>321</v>
      </c>
      <c r="B11" s="62">
        <f>122966*0.23*0.19</f>
        <v>5373.6142</v>
      </c>
      <c r="C11" s="8"/>
    </row>
    <row r="12" spans="1:3" ht="12.75">
      <c r="A12" s="345" t="s">
        <v>322</v>
      </c>
      <c r="B12" s="62">
        <f>122966*0.42*0.07</f>
        <v>3615.2004000000006</v>
      </c>
      <c r="C12" s="8"/>
    </row>
    <row r="13" spans="1:6" ht="12.75">
      <c r="A13" s="346" t="s">
        <v>323</v>
      </c>
      <c r="B13" s="62">
        <v>10000</v>
      </c>
      <c r="C13" s="8"/>
      <c r="F13" s="12"/>
    </row>
    <row r="14" spans="1:3" ht="12.75">
      <c r="A14" s="4" t="s">
        <v>324</v>
      </c>
      <c r="B14" s="116">
        <f>(109694*0.8)-9100</f>
        <v>78655.20000000001</v>
      </c>
      <c r="C14" s="8"/>
    </row>
    <row r="15" spans="1:3" ht="12.75">
      <c r="A15" s="4"/>
      <c r="B15" s="9"/>
      <c r="C15" s="8"/>
    </row>
    <row r="16" spans="1:2" ht="12.75">
      <c r="A16" s="294" t="s">
        <v>253</v>
      </c>
      <c r="B16" s="17">
        <f>SUM(B6:B9,B14)</f>
        <v>156926.75060000003</v>
      </c>
    </row>
    <row r="17" spans="1:2" ht="12.75">
      <c r="A17" s="19"/>
      <c r="B17" s="9"/>
    </row>
    <row r="18" ht="12.75">
      <c r="B18" s="8"/>
    </row>
    <row r="19" spans="1:2" ht="12.75">
      <c r="A19" s="1" t="s">
        <v>325</v>
      </c>
      <c r="B19" s="8"/>
    </row>
    <row r="20" ht="12.75">
      <c r="B20" s="8"/>
    </row>
    <row r="21" spans="1:3" s="4" customFormat="1" ht="12.75">
      <c r="A21" s="347" t="s">
        <v>326</v>
      </c>
      <c r="B21" s="9">
        <v>138156</v>
      </c>
      <c r="C21" s="9"/>
    </row>
    <row r="22" spans="1:2" ht="12.75">
      <c r="A22" s="4" t="s">
        <v>327</v>
      </c>
      <c r="B22" s="116">
        <f>B6+B7+B8+B9+B14</f>
        <v>156926.75060000003</v>
      </c>
    </row>
    <row r="23" spans="1:3" s="4" customFormat="1" ht="12.75">
      <c r="A23" s="348" t="s">
        <v>328</v>
      </c>
      <c r="B23" s="17">
        <f>B21-B22</f>
        <v>-18770.75060000003</v>
      </c>
      <c r="C23" s="9"/>
    </row>
    <row r="24" spans="1:3" s="4" customFormat="1" ht="12.75">
      <c r="A24" s="347"/>
      <c r="B24" s="9"/>
      <c r="C24" s="9"/>
    </row>
    <row r="25" ht="12.75">
      <c r="B25" s="9"/>
    </row>
    <row r="26" spans="1:6" ht="94.5" customHeight="1">
      <c r="A26" s="378" t="s">
        <v>329</v>
      </c>
      <c r="B26" s="378"/>
      <c r="C26" s="38"/>
      <c r="D26" s="38"/>
      <c r="E26" s="38"/>
      <c r="F26" s="38"/>
    </row>
    <row r="27" spans="1:6" ht="12.75" customHeight="1">
      <c r="A27" s="38"/>
      <c r="B27" s="38"/>
      <c r="C27" s="38"/>
      <c r="D27" s="38"/>
      <c r="E27" s="38"/>
      <c r="F27" s="38"/>
    </row>
    <row r="28" spans="1:8" ht="44.25" customHeight="1">
      <c r="A28" s="362" t="s">
        <v>12</v>
      </c>
      <c r="B28" s="362"/>
      <c r="C28" s="30"/>
      <c r="D28" s="30"/>
      <c r="E28" s="30"/>
      <c r="F28" s="30"/>
      <c r="G28" s="30"/>
      <c r="H28" s="30"/>
    </row>
    <row r="29" spans="1:8" ht="12.75">
      <c r="A29" s="30"/>
      <c r="B29" s="30"/>
      <c r="C29" s="30"/>
      <c r="D29" s="30"/>
      <c r="E29" s="30"/>
      <c r="F29" s="30"/>
      <c r="G29" s="30"/>
      <c r="H29" s="30"/>
    </row>
    <row r="30" spans="1:8" ht="12.75">
      <c r="A30" s="30"/>
      <c r="B30" s="30"/>
      <c r="C30" s="30"/>
      <c r="D30" s="30"/>
      <c r="E30" s="30"/>
      <c r="F30" s="30"/>
      <c r="G30" s="30"/>
      <c r="H30" s="30"/>
    </row>
    <row r="31" spans="1:6" ht="12.75">
      <c r="A31" s="38"/>
      <c r="B31" s="38"/>
      <c r="C31" s="38"/>
      <c r="D31" s="38"/>
      <c r="E31" s="38"/>
      <c r="F31" s="38"/>
    </row>
    <row r="32" spans="1:6" ht="12.75">
      <c r="A32" s="38"/>
      <c r="B32" s="38"/>
      <c r="C32" s="38"/>
      <c r="D32" s="38"/>
      <c r="E32" s="38"/>
      <c r="F32" s="38"/>
    </row>
    <row r="33" spans="1:6" ht="12.75">
      <c r="A33" s="38"/>
      <c r="B33" s="38"/>
      <c r="C33" s="38"/>
      <c r="D33" s="38"/>
      <c r="E33" s="38"/>
      <c r="F33" s="38"/>
    </row>
    <row r="34" spans="1:6" ht="12.75">
      <c r="A34" s="38"/>
      <c r="B34" s="38"/>
      <c r="C34" s="38"/>
      <c r="D34" s="38"/>
      <c r="E34" s="38"/>
      <c r="F34" s="38"/>
    </row>
    <row r="35" spans="1:6" ht="12.75">
      <c r="A35" s="38"/>
      <c r="B35" s="38"/>
      <c r="C35" s="38"/>
      <c r="D35" s="38"/>
      <c r="E35" s="38"/>
      <c r="F35" s="38"/>
    </row>
    <row r="36" spans="1:6" ht="12.75">
      <c r="A36" s="38"/>
      <c r="B36" s="38"/>
      <c r="C36" s="38"/>
      <c r="D36" s="38"/>
      <c r="E36" s="38"/>
      <c r="F36" s="38"/>
    </row>
    <row r="37" spans="1:6" ht="17.25" customHeight="1">
      <c r="A37" s="38"/>
      <c r="B37" s="38"/>
      <c r="C37" s="38"/>
      <c r="D37" s="38"/>
      <c r="E37" s="38"/>
      <c r="F37" s="38"/>
    </row>
  </sheetData>
  <mergeCells count="3">
    <mergeCell ref="A26:B26"/>
    <mergeCell ref="A28:B28"/>
    <mergeCell ref="A1:B1"/>
  </mergeCells>
  <printOptions/>
  <pageMargins left="0.75" right="0.75" top="1" bottom="1"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 min="7" max="7" width="11.8515625" style="0" customWidth="1"/>
    <col min="8" max="9" width="16.00390625" style="0" customWidth="1"/>
  </cols>
  <sheetData>
    <row r="1" ht="12.75">
      <c r="A1" s="1" t="s">
        <v>354</v>
      </c>
    </row>
    <row r="2" ht="12.75">
      <c r="A2" s="1"/>
    </row>
    <row r="3" spans="1:8" ht="39.75" customHeight="1">
      <c r="A3" s="108" t="s">
        <v>355</v>
      </c>
      <c r="B3" s="78" t="s">
        <v>217</v>
      </c>
      <c r="C3" s="78" t="s">
        <v>356</v>
      </c>
      <c r="D3" s="78"/>
      <c r="E3" s="109" t="s">
        <v>357</v>
      </c>
      <c r="F3" s="109" t="s">
        <v>358</v>
      </c>
      <c r="G3" s="110"/>
      <c r="H3" s="4"/>
    </row>
    <row r="4" spans="1:8" ht="12" customHeight="1">
      <c r="A4" s="111"/>
      <c r="B4" s="112"/>
      <c r="C4" s="112"/>
      <c r="D4" s="112"/>
      <c r="E4" s="113"/>
      <c r="F4" s="113"/>
      <c r="G4" s="110"/>
      <c r="H4" s="4"/>
    </row>
    <row r="5" spans="1:8" ht="12.75">
      <c r="A5" s="6" t="s">
        <v>359</v>
      </c>
      <c r="B5" s="349" t="s">
        <v>360</v>
      </c>
      <c r="C5" s="349"/>
      <c r="D5" s="114"/>
      <c r="E5" s="349" t="s">
        <v>361</v>
      </c>
      <c r="F5" s="349"/>
      <c r="G5" s="27"/>
      <c r="H5" s="4"/>
    </row>
    <row r="7" spans="1:9" ht="12.75">
      <c r="A7" t="s">
        <v>262</v>
      </c>
      <c r="B7" s="115">
        <v>120.798</v>
      </c>
      <c r="C7" s="8">
        <v>3000</v>
      </c>
      <c r="D7" s="8"/>
      <c r="E7" s="8">
        <v>1371.41486208</v>
      </c>
      <c r="F7" s="8">
        <v>34058.88</v>
      </c>
      <c r="G7" s="9"/>
      <c r="H7" s="9"/>
      <c r="I7" s="8"/>
    </row>
    <row r="8" spans="1:9" ht="14.25">
      <c r="A8" t="s">
        <v>218</v>
      </c>
      <c r="B8" s="8">
        <v>12.98</v>
      </c>
      <c r="C8" s="8">
        <v>1400</v>
      </c>
      <c r="D8" s="8"/>
      <c r="E8" s="8">
        <v>92.10088800000001</v>
      </c>
      <c r="F8" s="8">
        <v>9933.84</v>
      </c>
      <c r="G8" s="9"/>
      <c r="H8" s="9"/>
      <c r="I8" s="8"/>
    </row>
    <row r="9" spans="1:9" ht="14.25">
      <c r="A9" t="s">
        <v>219</v>
      </c>
      <c r="B9" s="8">
        <v>1.75</v>
      </c>
      <c r="C9" s="8">
        <v>100</v>
      </c>
      <c r="D9" s="8"/>
      <c r="E9" s="8">
        <v>12.417300000000001</v>
      </c>
      <c r="F9" s="8">
        <v>709.56</v>
      </c>
      <c r="G9" s="9"/>
      <c r="H9" s="9"/>
      <c r="I9" s="8"/>
    </row>
    <row r="10" spans="1:9" ht="12.75">
      <c r="A10" t="s">
        <v>362</v>
      </c>
      <c r="B10" s="8">
        <v>0.436</v>
      </c>
      <c r="C10" s="8">
        <v>200</v>
      </c>
      <c r="D10" s="8"/>
      <c r="E10" s="8">
        <v>3.354925824</v>
      </c>
      <c r="F10" s="8">
        <v>1538.9568</v>
      </c>
      <c r="G10" s="9"/>
      <c r="H10" s="9"/>
      <c r="I10" s="8"/>
    </row>
    <row r="11" spans="1:9" ht="12.75">
      <c r="A11" t="s">
        <v>263</v>
      </c>
      <c r="B11" s="8">
        <v>10.499</v>
      </c>
      <c r="C11" s="8">
        <v>200</v>
      </c>
      <c r="D11" s="8"/>
      <c r="E11" s="8">
        <v>297.98681760000005</v>
      </c>
      <c r="F11" s="8">
        <v>5676.48</v>
      </c>
      <c r="G11" s="9"/>
      <c r="H11" s="9"/>
      <c r="I11" s="8"/>
    </row>
    <row r="12" spans="1:9" ht="12.75">
      <c r="A12" t="s">
        <v>363</v>
      </c>
      <c r="B12" s="8">
        <v>52</v>
      </c>
      <c r="C12" s="8">
        <v>200</v>
      </c>
      <c r="D12" s="8"/>
      <c r="E12" s="8">
        <v>1311.8976</v>
      </c>
      <c r="F12" s="8">
        <v>5045.76</v>
      </c>
      <c r="G12" s="9"/>
      <c r="H12" s="9"/>
      <c r="I12" s="8"/>
    </row>
    <row r="13" spans="1:9" ht="12.75">
      <c r="A13" t="s">
        <v>364</v>
      </c>
      <c r="B13" s="116">
        <v>945</v>
      </c>
      <c r="C13" s="116">
        <v>1350</v>
      </c>
      <c r="D13" s="116"/>
      <c r="E13" s="116">
        <v>13172.271840000001</v>
      </c>
      <c r="F13" s="116">
        <v>18817.5312</v>
      </c>
      <c r="G13" s="9"/>
      <c r="H13" s="9"/>
      <c r="I13" s="8"/>
    </row>
    <row r="14" spans="2:9" ht="12.75">
      <c r="B14" s="8"/>
      <c r="C14" s="8"/>
      <c r="D14" s="8"/>
      <c r="E14" s="8"/>
      <c r="F14" s="8"/>
      <c r="G14" s="9"/>
      <c r="H14" s="9"/>
      <c r="I14" s="8"/>
    </row>
    <row r="15" spans="1:9" ht="12.75">
      <c r="A15" s="81" t="s">
        <v>253</v>
      </c>
      <c r="B15" s="43">
        <v>1143.463</v>
      </c>
      <c r="C15" s="43">
        <v>6450</v>
      </c>
      <c r="D15" s="43"/>
      <c r="E15" s="43">
        <v>16261.444233504</v>
      </c>
      <c r="F15" s="43">
        <v>75781.008</v>
      </c>
      <c r="G15" s="35"/>
      <c r="H15" s="4"/>
      <c r="I15" s="1"/>
    </row>
    <row r="16" spans="1:8" ht="12.75">
      <c r="A16" s="25"/>
      <c r="B16" s="17"/>
      <c r="C16" s="17"/>
      <c r="D16" s="17"/>
      <c r="E16" s="117"/>
      <c r="F16" s="25"/>
      <c r="G16" s="4"/>
      <c r="H16" s="4"/>
    </row>
    <row r="17" spans="1:8" ht="12.75">
      <c r="A17" s="4"/>
      <c r="B17" s="9"/>
      <c r="C17" s="9"/>
      <c r="D17" s="9"/>
      <c r="E17" s="118"/>
      <c r="F17" s="4"/>
      <c r="G17" s="4"/>
      <c r="H17" s="4"/>
    </row>
    <row r="18" spans="1:8" ht="12.75">
      <c r="A18" s="6" t="s">
        <v>365</v>
      </c>
      <c r="B18" s="350" t="s">
        <v>366</v>
      </c>
      <c r="C18" s="350"/>
      <c r="D18" s="119"/>
      <c r="E18" s="351" t="s">
        <v>361</v>
      </c>
      <c r="F18" s="351"/>
      <c r="G18" s="4"/>
      <c r="H18" s="4"/>
    </row>
    <row r="19" spans="1:8" ht="12.75">
      <c r="A19" s="50"/>
      <c r="B19" s="119"/>
      <c r="C19" s="119"/>
      <c r="D19" s="119"/>
      <c r="E19" s="120"/>
      <c r="F19" s="120"/>
      <c r="G19" s="4"/>
      <c r="H19" s="4"/>
    </row>
    <row r="20" spans="1:8" ht="12.75">
      <c r="A20" t="s">
        <v>367</v>
      </c>
      <c r="B20" s="8">
        <v>120</v>
      </c>
      <c r="C20" s="8">
        <v>1100</v>
      </c>
      <c r="D20" s="8"/>
      <c r="E20" s="8">
        <v>851.4720000000001</v>
      </c>
      <c r="F20" s="8">
        <v>7805.16</v>
      </c>
      <c r="G20" s="9"/>
      <c r="H20" s="9"/>
    </row>
    <row r="21" spans="1:8" ht="12.75">
      <c r="A21" t="s">
        <v>263</v>
      </c>
      <c r="B21" s="8">
        <v>100</v>
      </c>
      <c r="C21" s="8">
        <v>500</v>
      </c>
      <c r="D21" s="8"/>
      <c r="E21" s="8">
        <v>2838.24</v>
      </c>
      <c r="F21" s="8">
        <v>14191.2</v>
      </c>
      <c r="G21" s="9"/>
      <c r="H21" s="9"/>
    </row>
    <row r="22" spans="1:8" ht="12.75">
      <c r="A22" t="s">
        <v>363</v>
      </c>
      <c r="B22" s="121">
        <v>250</v>
      </c>
      <c r="C22" s="121">
        <v>350</v>
      </c>
      <c r="D22" s="121"/>
      <c r="E22" s="121">
        <v>6307.2</v>
      </c>
      <c r="F22" s="121">
        <v>8830.08</v>
      </c>
      <c r="G22" s="9"/>
      <c r="H22" s="9"/>
    </row>
    <row r="23" spans="2:8" ht="12.75">
      <c r="B23" s="8"/>
      <c r="C23" s="8"/>
      <c r="D23" s="8"/>
      <c r="E23" s="8"/>
      <c r="F23" s="8"/>
      <c r="G23" s="9"/>
      <c r="H23" s="9"/>
    </row>
    <row r="24" spans="1:9" ht="12.75">
      <c r="A24" s="77" t="s">
        <v>253</v>
      </c>
      <c r="B24" s="34">
        <f>SUM(B20:B22)</f>
        <v>470</v>
      </c>
      <c r="C24" s="34">
        <f>SUM(C20:C22)</f>
        <v>1950</v>
      </c>
      <c r="D24" s="34"/>
      <c r="E24" s="34">
        <v>9996.912</v>
      </c>
      <c r="F24" s="34">
        <v>30826.44</v>
      </c>
      <c r="G24" s="74"/>
      <c r="H24" s="4"/>
      <c r="I24" s="1"/>
    </row>
    <row r="25" spans="1:8" ht="12.75">
      <c r="A25" s="1"/>
      <c r="B25" s="8"/>
      <c r="C25" s="8"/>
      <c r="D25" s="8"/>
      <c r="E25" s="8"/>
      <c r="F25" s="9"/>
      <c r="G25" s="4"/>
      <c r="H25" s="4"/>
    </row>
    <row r="26" spans="1:8" ht="29.25" customHeight="1">
      <c r="A26" s="352" t="s">
        <v>220</v>
      </c>
      <c r="B26" s="353"/>
      <c r="C26" s="353"/>
      <c r="D26" s="353"/>
      <c r="E26" s="353"/>
      <c r="F26" s="353"/>
      <c r="G26" s="4"/>
      <c r="H26" s="4"/>
    </row>
    <row r="27" spans="1:8" ht="12.75">
      <c r="A27" s="1"/>
      <c r="B27" s="8"/>
      <c r="C27" s="8"/>
      <c r="D27" s="8"/>
      <c r="E27" s="8"/>
      <c r="F27" s="9"/>
      <c r="G27" s="4"/>
      <c r="H27" s="4"/>
    </row>
    <row r="28" spans="1:6" ht="129.75" customHeight="1">
      <c r="A28" s="354" t="s">
        <v>221</v>
      </c>
      <c r="B28" s="354"/>
      <c r="C28" s="354"/>
      <c r="D28" s="354"/>
      <c r="E28" s="354"/>
      <c r="F28" s="354"/>
    </row>
    <row r="29" spans="1:6" ht="128.25" customHeight="1">
      <c r="A29" s="354" t="s">
        <v>222</v>
      </c>
      <c r="B29" s="355"/>
      <c r="C29" s="355"/>
      <c r="D29" s="355"/>
      <c r="E29" s="355"/>
      <c r="F29" s="355"/>
    </row>
    <row r="30" spans="1:6" ht="12.75" customHeight="1">
      <c r="A30" s="122"/>
      <c r="B30" s="122"/>
      <c r="C30" s="122"/>
      <c r="D30" s="122"/>
      <c r="E30" s="122"/>
      <c r="F30" s="122"/>
    </row>
    <row r="31" spans="1:9" ht="12.75" customHeight="1">
      <c r="A31" s="380" t="s">
        <v>224</v>
      </c>
      <c r="B31" s="380"/>
      <c r="C31" s="380"/>
      <c r="D31" s="380"/>
      <c r="E31" s="380"/>
      <c r="F31" s="380"/>
      <c r="G31" s="123"/>
      <c r="H31" s="123"/>
      <c r="I31" s="123"/>
    </row>
    <row r="32" spans="1:9" ht="12.75">
      <c r="A32" s="380"/>
      <c r="B32" s="380"/>
      <c r="C32" s="380"/>
      <c r="D32" s="380"/>
      <c r="E32" s="380"/>
      <c r="F32" s="380"/>
      <c r="G32" s="123"/>
      <c r="H32" s="123"/>
      <c r="I32" s="123"/>
    </row>
    <row r="33" spans="1:9" ht="12.75">
      <c r="A33" s="380"/>
      <c r="B33" s="380"/>
      <c r="C33" s="380"/>
      <c r="D33" s="380"/>
      <c r="E33" s="380"/>
      <c r="F33" s="380"/>
      <c r="G33" s="123"/>
      <c r="H33" s="123"/>
      <c r="I33" s="123"/>
    </row>
  </sheetData>
  <mergeCells count="8">
    <mergeCell ref="A31:F33"/>
    <mergeCell ref="B5:C5"/>
    <mergeCell ref="E5:F5"/>
    <mergeCell ref="B18:C18"/>
    <mergeCell ref="E18:F18"/>
    <mergeCell ref="A26:F26"/>
    <mergeCell ref="A28:F28"/>
    <mergeCell ref="A29:F29"/>
  </mergeCells>
  <printOptions/>
  <pageMargins left="0.75" right="0.75" top="1" bottom="1" header="0.5" footer="0.5"/>
  <pageSetup horizontalDpi="600" verticalDpi="600" orientation="portrait" scale="93" r:id="rId1"/>
</worksheet>
</file>

<file path=xl/worksheets/sheet9.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368</v>
      </c>
    </row>
    <row r="2" spans="1:4" ht="12.75">
      <c r="A2" s="356"/>
      <c r="B2" s="356"/>
      <c r="C2" s="356"/>
      <c r="D2" s="356"/>
    </row>
    <row r="3" spans="1:4" ht="12.75">
      <c r="A3" s="25" t="s">
        <v>355</v>
      </c>
      <c r="B3" s="25">
        <v>2008</v>
      </c>
      <c r="C3" s="25"/>
      <c r="D3" s="124" t="s">
        <v>369</v>
      </c>
    </row>
    <row r="4" spans="2:4" ht="12.75">
      <c r="B4" s="364" t="s">
        <v>361</v>
      </c>
      <c r="C4" s="364"/>
      <c r="D4" s="364"/>
    </row>
    <row r="5" spans="2:4" ht="12.75">
      <c r="B5" s="125"/>
      <c r="C5" s="125"/>
      <c r="D5" s="125"/>
    </row>
    <row r="6" spans="1:4" ht="12.75">
      <c r="A6" s="6" t="s">
        <v>370</v>
      </c>
      <c r="B6" s="8">
        <v>70600</v>
      </c>
      <c r="D6" s="8">
        <v>14600</v>
      </c>
    </row>
    <row r="8" spans="1:4" ht="12.75">
      <c r="A8" s="6" t="s">
        <v>371</v>
      </c>
      <c r="B8" s="8">
        <v>16300</v>
      </c>
      <c r="D8" s="8">
        <v>75800</v>
      </c>
    </row>
    <row r="9" spans="1:4" ht="12.75">
      <c r="A9" s="50"/>
      <c r="B9" s="9"/>
      <c r="D9" s="8"/>
    </row>
    <row r="10" spans="1:4" ht="12.75">
      <c r="A10" s="6" t="s">
        <v>372</v>
      </c>
      <c r="B10" s="8">
        <v>10000</v>
      </c>
      <c r="D10" s="8">
        <v>30800</v>
      </c>
    </row>
    <row r="11" spans="1:2" ht="12.75">
      <c r="A11" s="50"/>
      <c r="B11" s="9"/>
    </row>
    <row r="12" spans="1:4" ht="12.75">
      <c r="A12" s="6" t="s">
        <v>373</v>
      </c>
      <c r="B12" s="58">
        <v>93000</v>
      </c>
      <c r="D12" s="8">
        <v>26200</v>
      </c>
    </row>
    <row r="13" spans="1:4" ht="12.75">
      <c r="A13" s="25"/>
      <c r="B13" s="25"/>
      <c r="C13" s="25"/>
      <c r="D13" s="25"/>
    </row>
    <row r="14" ht="12.75">
      <c r="A14" s="19"/>
    </row>
    <row r="15" spans="1:4" ht="15.75" customHeight="1">
      <c r="A15" s="378" t="s">
        <v>374</v>
      </c>
      <c r="B15" s="378"/>
      <c r="C15" s="378"/>
      <c r="D15" s="378"/>
    </row>
    <row r="16" spans="1:4" ht="12.75">
      <c r="A16" s="378"/>
      <c r="B16" s="378"/>
      <c r="C16" s="378"/>
      <c r="D16" s="378"/>
    </row>
    <row r="17" spans="1:4" ht="12.75">
      <c r="A17" s="378"/>
      <c r="B17" s="378"/>
      <c r="C17" s="378"/>
      <c r="D17" s="378"/>
    </row>
    <row r="18" spans="1:4" ht="12.75">
      <c r="A18" s="75"/>
      <c r="B18" s="75"/>
      <c r="C18" s="75"/>
      <c r="D18" s="75"/>
    </row>
    <row r="19" spans="1:4" ht="12.75">
      <c r="A19" s="378" t="s">
        <v>225</v>
      </c>
      <c r="B19" s="378"/>
      <c r="C19" s="378"/>
      <c r="D19" s="378"/>
    </row>
    <row r="20" spans="1:4" ht="12.75">
      <c r="A20" s="378"/>
      <c r="B20" s="378"/>
      <c r="C20" s="378"/>
      <c r="D20" s="378"/>
    </row>
    <row r="21" spans="1:4" ht="12.75">
      <c r="A21" s="378"/>
      <c r="B21" s="378"/>
      <c r="C21" s="378"/>
      <c r="D21" s="378"/>
    </row>
    <row r="22" spans="1:4" ht="12.75">
      <c r="A22" s="378"/>
      <c r="B22" s="378"/>
      <c r="C22" s="378"/>
      <c r="D22" s="378"/>
    </row>
    <row r="23" spans="1:4" ht="12.75">
      <c r="A23" s="378"/>
      <c r="B23" s="378"/>
      <c r="C23" s="378"/>
      <c r="D23" s="378"/>
    </row>
    <row r="24" spans="1:4" ht="12.75">
      <c r="A24" s="378"/>
      <c r="B24" s="378"/>
      <c r="C24" s="378"/>
      <c r="D24" s="378"/>
    </row>
    <row r="25" spans="1:4" ht="12.75">
      <c r="A25" s="378"/>
      <c r="B25" s="378"/>
      <c r="C25" s="378"/>
      <c r="D25" s="378"/>
    </row>
    <row r="26" spans="1:4" ht="26.25" customHeight="1">
      <c r="A26" s="378"/>
      <c r="B26" s="378"/>
      <c r="C26" s="378"/>
      <c r="D26" s="378"/>
    </row>
    <row r="28" spans="1:4" ht="12.75" customHeight="1">
      <c r="A28" s="380" t="s">
        <v>224</v>
      </c>
      <c r="B28" s="380"/>
      <c r="C28" s="380"/>
      <c r="D28" s="380"/>
    </row>
    <row r="29" spans="1:4" ht="12.75">
      <c r="A29" s="380"/>
      <c r="B29" s="380"/>
      <c r="C29" s="380"/>
      <c r="D29" s="380"/>
    </row>
    <row r="30" spans="1:4" ht="12.75">
      <c r="A30" s="380"/>
      <c r="B30" s="380"/>
      <c r="C30" s="380"/>
      <c r="D30" s="380"/>
    </row>
  </sheetData>
  <mergeCells count="5">
    <mergeCell ref="A28:D30"/>
    <mergeCell ref="A2:D2"/>
    <mergeCell ref="B4:D4"/>
    <mergeCell ref="A15:D17"/>
    <mergeCell ref="A19: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2009-09-25T23:08:23Z</cp:lastPrinted>
  <dcterms:created xsi:type="dcterms:W3CDTF">2009-09-15T19:04:07Z</dcterms:created>
  <dcterms:modified xsi:type="dcterms:W3CDTF">2009-11-18T21:17:55Z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